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895" windowHeight="6180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5" r:id="rId5"/>
    <sheet name="Приложение 5" sheetId="6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fullCalcOnLoad="1"/>
</workbook>
</file>

<file path=xl/sharedStrings.xml><?xml version="1.0" encoding="utf-8"?>
<sst xmlns="http://schemas.openxmlformats.org/spreadsheetml/2006/main" count="433" uniqueCount="216">
  <si>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</si>
  <si>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</si>
  <si>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</si>
  <si>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</si>
  <si>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</si>
  <si>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</si>
  <si>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</si>
  <si>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</si>
  <si>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</si>
  <si>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</si>
  <si>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</si>
  <si>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</si>
  <si>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</si>
  <si>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</si>
  <si>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</si>
  <si>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</si>
  <si>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</si>
  <si>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</si>
  <si>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</si>
  <si>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</si>
  <si>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</si>
  <si>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</si>
  <si>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</si>
  <si>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</si>
  <si>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</si>
  <si>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</si>
  <si>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</si>
  <si>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</si>
  <si>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</si>
  <si>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</si>
  <si>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</si>
  <si>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</si>
  <si>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</si>
  <si>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</si>
  <si>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</si>
  <si>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</si>
  <si>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</si>
  <si>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</si>
  <si>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</si>
  <si>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</si>
  <si>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</si>
  <si>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</si>
  <si>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</si>
  <si>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</si>
  <si>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</si>
  <si>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</si>
  <si>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</si>
  <si>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</si>
  <si>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</si>
  <si>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</si>
  <si>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</si>
  <si>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</si>
  <si>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</si>
  <si>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</si>
  <si>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</si>
  <si>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</si>
  <si>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</si>
  <si>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</si>
  <si>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</si>
  <si>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</si>
  <si>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</si>
  <si>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</si>
  <si>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</si>
  <si>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family val="0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</si>
  <si>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</si>
  <si>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</si>
  <si>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</si>
  <si>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</si>
  <si>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</si>
  <si>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</si>
  <si>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</si>
  <si>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</si>
  <si>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</si>
  <si>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</si>
  <si>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</si>
  <si>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</si>
  <si>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</si>
  <si>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</si>
  <si>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</si>
  <si>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</si>
  <si>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</si>
  <si>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</si>
  <si>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</si>
  <si>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</si>
  <si>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</si>
  <si>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</si>
  <si>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</si>
  <si>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</si>
  <si>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</si>
  <si>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</si>
  <si>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</si>
  <si>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</si>
  <si>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</si>
  <si>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</si>
  <si>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</si>
  <si>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</si>
  <si>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</si>
  <si>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</si>
  <si>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</si>
  <si>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</si>
  <si>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</si>
  <si>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</si>
  <si>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</si>
  <si>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</si>
  <si>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</si>
  <si>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</si>
  <si>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</si>
  <si>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</si>
  <si>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</si>
  <si>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</si>
  <si>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</si>
  <si>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</si>
  <si>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</si>
  <si>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</si>
  <si>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</si>
  <si>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</si>
  <si>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</si>
  <si>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</si>
  <si>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</si>
  <si>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</si>
  <si>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</si>
  <si>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</si>
  <si>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</si>
  <si>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</si>
  <si>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</si>
  <si>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</si>
  <si>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</si>
  <si>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</si>
  <si>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</si>
  <si>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</si>
  <si>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</si>
  <si>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</si>
  <si>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</si>
  <si>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</si>
  <si>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</si>
  <si>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</si>
  <si>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</si>
  <si>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</si>
  <si>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</si>
  <si>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</si>
  <si>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</si>
  <si>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</si>
  <si>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</si>
  <si>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</si>
  <si>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</si>
  <si>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</si>
  <si>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</si>
  <si>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</si>
  <si>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</si>
  <si>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</si>
  <si>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</si>
  <si>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</si>
  <si>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</si>
  <si>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</si>
  <si>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</si>
  <si>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</si>
  <si>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</si>
  <si>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</si>
  <si>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</si>
  <si>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</si>
  <si>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>в 2009 г.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</si>
  <si>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</si>
  <si>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</si>
  <si>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</si>
  <si>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</si>
  <si>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Заместитель Главы Ивановского района -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</si>
  <si>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</si>
  <si>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</si>
  <si>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</si>
  <si>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</si>
  <si>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</si>
  <si>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</si>
  <si>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</si>
  <si>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</si>
  <si>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</si>
  <si>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</si>
  <si>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</si>
  <si>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</si>
  <si>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</si>
  <si>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</si>
  <si>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</si>
  <si>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</si>
  <si>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</si>
  <si>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</si>
  <si>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</si>
  <si>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</si>
  <si>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</si>
  <si>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</si>
  <si>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</si>
  <si>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family val="0"/>
      </rPr>
      <t>финансовое управление админстрации Ивановского района</t>
    </r>
  </si>
  <si>
    <t>Начислено на "01"01.2010г.</t>
  </si>
  <si>
    <t>Сумма долга на 1 января 2010 года</t>
  </si>
  <si>
    <t>№ 804110002</t>
  </si>
  <si>
    <t>ОАО"Сбербанк России"</t>
  </si>
  <si>
    <t>руб.</t>
  </si>
  <si>
    <t>пролон-</t>
  </si>
  <si>
    <t>гации</t>
  </si>
  <si>
    <t>обязатель</t>
  </si>
  <si>
    <t>ств</t>
  </si>
  <si>
    <t>09.12.11 №02-т-09/3-14</t>
  </si>
  <si>
    <t>Бюджетн.кредит</t>
  </si>
  <si>
    <t>28.12.10 №6</t>
  </si>
  <si>
    <t>Расср.центр.кредит</t>
  </si>
  <si>
    <t xml:space="preserve">        Остаток долга на 1 января 2012 года</t>
  </si>
  <si>
    <t>Погашено на 01.__.2012г.</t>
  </si>
  <si>
    <t>Остаток долга на 01.__.2012г.</t>
  </si>
  <si>
    <t>1.Верхний предел муниципального долга на 01.01.2013</t>
  </si>
  <si>
    <t>Тел 51-5-88</t>
  </si>
  <si>
    <t>Тел.51-5-88</t>
  </si>
  <si>
    <t>Начислено на 01.06.2012г.</t>
  </si>
  <si>
    <t>Погашено на 01.06.2012г.</t>
  </si>
  <si>
    <t>за период с 01.01.2012  по   31.06.2012</t>
  </si>
  <si>
    <t>на 01.07.2012г.</t>
  </si>
  <si>
    <t xml:space="preserve">  Остаток долга на 01.07.2012г.</t>
  </si>
  <si>
    <t xml:space="preserve">   Остаток долга на "01" 07.2012г.</t>
  </si>
  <si>
    <t xml:space="preserve"> Погашено на "01"07.2012г.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</si>
</sst>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_-* #,##0.0_р_._-;\-* #,##0.0_р_._-;_-* &quot;-&quot;_р_._-;_-@_-"/>
    <numFmt numFmtId="171" formatCode="_-* #,##0.00_р_._-;\-* #,##0.00_р_._-;_-* &quot;-&quot;_р_._-;_-@_-"/>
    <numFmt numFmtId="172" formatCode="dd/mm/yy"/>
    <numFmt numFmtId="173" formatCode="d/m/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;@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2"/>
    </font>
    <font>
      <i/>
      <sz val="14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4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1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10"/>
      <name val="Times New Roman"/>
      <family val="2"/>
    </font>
    <font>
      <sz val="10"/>
      <color indexed="10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2" fontId="1" fillId="0" borderId="13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4" fillId="0" borderId="0" xfId="0" applyFont="1" applyAlignment="1">
      <alignment/>
    </xf>
    <xf numFmtId="172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172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72" fontId="0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2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65" fontId="12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vertical="top"/>
    </xf>
    <xf numFmtId="0" fontId="11" fillId="0" borderId="13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center" wrapText="1"/>
    </xf>
    <xf numFmtId="2" fontId="11" fillId="0" borderId="13" xfId="0" applyNumberFormat="1" applyFont="1" applyBorder="1" applyAlignment="1">
      <alignment horizontal="center" wrapText="1"/>
    </xf>
    <xf numFmtId="2" fontId="11" fillId="0" borderId="13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justify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165" fontId="12" fillId="0" borderId="0" xfId="0" applyNumberFormat="1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0" xfId="0" applyBorder="1" applyAlignment="1">
      <alignment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 wrapText="1"/>
    </xf>
    <xf numFmtId="2" fontId="0" fillId="0" borderId="13" xfId="0" applyNumberFormat="1" applyBorder="1" applyAlignment="1">
      <alignment horizontal="center"/>
    </xf>
    <xf numFmtId="14" fontId="0" fillId="0" borderId="13" xfId="0" applyNumberForma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1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6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14" fillId="0" borderId="21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5"/>
  <sheetViews>
    <sheetView tabSelected="1" zoomScalePageLayoutView="0" workbookViewId="0" topLeftCell="N1">
      <selection activeCell="T8" sqref="T8"/>
    </sheetView>
  </sheetViews>
  <sheetFormatPr defaultColWidth="9.00390625" defaultRowHeight="12.75"/>
  <cols>
    <col min="1" max="1" width="4.125" style="0" customWidth="1"/>
    <col min="2" max="2" width="12.875" style="0" customWidth="1"/>
    <col min="3" max="3" width="10.125" style="0" customWidth="1"/>
    <col min="4" max="4" width="8.125" style="0" customWidth="1"/>
    <col min="5" max="5" width="9.00390625" style="0" customWidth="1"/>
    <col min="6" max="6" width="14.00390625" style="0" customWidth="1"/>
    <col min="7" max="7" width="9.25390625" style="0" customWidth="1"/>
    <col min="8" max="8" width="10.00390625" style="0" customWidth="1"/>
    <col min="9" max="9" width="8.625" style="0" customWidth="1"/>
    <col min="10" max="10" width="9.875" style="0" customWidth="1"/>
    <col min="11" max="11" width="11.125" style="0" customWidth="1"/>
    <col min="13" max="13" width="7.875" style="0" customWidth="1"/>
    <col min="14" max="14" width="8.375" style="0" customWidth="1"/>
    <col min="15" max="15" width="8.25390625" style="0" customWidth="1"/>
    <col min="16" max="16" width="10.375" style="0" customWidth="1"/>
    <col min="17" max="17" width="9.75390625" style="0" customWidth="1"/>
    <col min="18" max="18" width="5.75390625" style="0" customWidth="1"/>
    <col min="19" max="19" width="10.25390625" style="0" customWidth="1"/>
    <col min="20" max="20" width="11.00390625" style="0" customWidth="1"/>
    <col min="21" max="21" width="7.875" style="0" customWidth="1"/>
    <col min="22" max="22" width="7.125" style="0" customWidth="1"/>
    <col min="23" max="23" width="7.00390625" style="0" customWidth="1"/>
    <col min="24" max="24" width="10.75390625" style="0" customWidth="1"/>
    <col min="25" max="25" width="8.75390625" style="0" customWidth="1"/>
    <col min="26" max="26" width="8.375" style="0" customWidth="1"/>
  </cols>
  <sheetData>
    <row r="1" spans="1:24" ht="18">
      <c r="A1" s="71" t="s">
        <v>212</v>
      </c>
      <c r="V1" s="66" t="s">
        <v>131</v>
      </c>
      <c r="X1" s="63"/>
    </row>
    <row r="2" spans="1:22" ht="15">
      <c r="A2" s="69" t="s">
        <v>85</v>
      </c>
      <c r="V2" s="66" t="s">
        <v>132</v>
      </c>
    </row>
    <row r="3" ht="15">
      <c r="A3" s="69" t="s">
        <v>64</v>
      </c>
    </row>
    <row r="4" ht="15">
      <c r="A4" s="69"/>
    </row>
    <row r="5" ht="15">
      <c r="A5" s="69" t="s">
        <v>130</v>
      </c>
    </row>
    <row r="6" ht="12.75">
      <c r="A6" s="70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209</v>
      </c>
      <c r="M7" s="24"/>
      <c r="N7" s="25"/>
      <c r="O7" s="26"/>
      <c r="P7" s="22" t="s">
        <v>210</v>
      </c>
      <c r="Q7" s="24"/>
      <c r="R7" s="24"/>
      <c r="S7" s="27"/>
      <c r="T7" s="23" t="s">
        <v>213</v>
      </c>
      <c r="U7" s="83"/>
      <c r="V7" s="24"/>
      <c r="W7" s="24"/>
      <c r="X7" s="25"/>
      <c r="Y7" s="19" t="s">
        <v>0</v>
      </c>
      <c r="Z7" s="122" t="s">
        <v>1</v>
      </c>
      <c r="AA7" s="121"/>
    </row>
    <row r="8" spans="1:26" ht="12.75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197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6" ht="12.75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198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6" ht="12.75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6" ht="12.75">
      <c r="A11" s="5"/>
      <c r="B11" s="20"/>
      <c r="C11" s="20"/>
      <c r="D11" s="20" t="s">
        <v>195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6" ht="12.75">
      <c r="A12" s="5"/>
      <c r="B12" s="20"/>
      <c r="C12" s="20"/>
      <c r="D12" s="20" t="s">
        <v>196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6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6" ht="12.75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6" ht="25.5">
      <c r="A15" s="116">
        <v>1</v>
      </c>
      <c r="B15" s="7" t="s">
        <v>192</v>
      </c>
      <c r="C15" s="117">
        <v>40833</v>
      </c>
      <c r="D15" s="7" t="s">
        <v>34</v>
      </c>
      <c r="E15" s="7" t="s">
        <v>34</v>
      </c>
      <c r="F15" s="118" t="s">
        <v>193</v>
      </c>
      <c r="G15" s="7" t="s">
        <v>194</v>
      </c>
      <c r="H15" s="117">
        <v>40869</v>
      </c>
      <c r="I15" s="7">
        <v>8.06</v>
      </c>
      <c r="J15" s="117">
        <v>41198</v>
      </c>
      <c r="K15" s="119">
        <v>3600000</v>
      </c>
      <c r="L15" s="7">
        <f>23558.62+13389.29+4586.05</f>
        <v>41533.96000000001</v>
      </c>
      <c r="M15" s="119">
        <v>0</v>
      </c>
      <c r="N15" s="119">
        <f>SUM(L15:M15)</f>
        <v>41533.96000000001</v>
      </c>
      <c r="O15" s="120"/>
      <c r="P15" s="119">
        <f>1000000+1225000+1225000</f>
        <v>3450000</v>
      </c>
      <c r="Q15" s="7">
        <f>23558.62+13389.29+4586.05</f>
        <v>41533.96000000001</v>
      </c>
      <c r="R15" s="7">
        <v>0</v>
      </c>
      <c r="S15" s="7">
        <f>SUM(P15:R15)</f>
        <v>3491533.96</v>
      </c>
      <c r="T15" s="119">
        <f>+K15-P15-150000</f>
        <v>0</v>
      </c>
      <c r="U15" s="119">
        <v>0</v>
      </c>
      <c r="V15" s="119">
        <v>0</v>
      </c>
      <c r="W15" s="119">
        <v>0</v>
      </c>
      <c r="X15" s="119">
        <f>SUM(T15:W15)</f>
        <v>0</v>
      </c>
      <c r="Y15" s="7" t="s">
        <v>34</v>
      </c>
      <c r="Z15" s="7" t="s">
        <v>34</v>
      </c>
    </row>
    <row r="16" spans="1:26" ht="12.75">
      <c r="A16" s="32" t="s">
        <v>83</v>
      </c>
      <c r="B16" s="6"/>
      <c r="C16" s="6"/>
      <c r="D16" s="6"/>
      <c r="E16" s="6"/>
      <c r="F16" s="6"/>
      <c r="G16" s="6"/>
      <c r="H16" s="32"/>
      <c r="I16" s="82"/>
      <c r="J16" s="32"/>
      <c r="K16" s="123">
        <f>SUM(K15)</f>
        <v>3600000</v>
      </c>
      <c r="L16" s="123">
        <f aca="true" t="shared" si="0" ref="L16:X16">SUM(L15)</f>
        <v>41533.96000000001</v>
      </c>
      <c r="M16" s="123">
        <f t="shared" si="0"/>
        <v>0</v>
      </c>
      <c r="N16" s="123">
        <f t="shared" si="0"/>
        <v>41533.96000000001</v>
      </c>
      <c r="O16" s="123"/>
      <c r="P16" s="123">
        <f t="shared" si="0"/>
        <v>3450000</v>
      </c>
      <c r="Q16" s="123">
        <f t="shared" si="0"/>
        <v>41533.96000000001</v>
      </c>
      <c r="R16" s="123">
        <f t="shared" si="0"/>
        <v>0</v>
      </c>
      <c r="S16" s="123">
        <f t="shared" si="0"/>
        <v>3491533.96</v>
      </c>
      <c r="T16" s="123">
        <f t="shared" si="0"/>
        <v>0</v>
      </c>
      <c r="U16" s="123">
        <f t="shared" si="0"/>
        <v>0</v>
      </c>
      <c r="V16" s="123">
        <f t="shared" si="0"/>
        <v>0</v>
      </c>
      <c r="W16" s="123">
        <f t="shared" si="0"/>
        <v>0</v>
      </c>
      <c r="X16" s="123">
        <f t="shared" si="0"/>
        <v>0</v>
      </c>
      <c r="Y16" s="33"/>
      <c r="Z16" s="34"/>
    </row>
    <row r="19" spans="1:90" ht="12.75">
      <c r="A19" s="8" t="s">
        <v>165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17" ht="12.75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17" ht="18">
      <c r="A21" s="6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ht="12.75">
      <c r="A24" s="8" t="s">
        <v>62</v>
      </c>
    </row>
    <row r="25" ht="12.75">
      <c r="A25" s="8" t="s">
        <v>207</v>
      </c>
    </row>
  </sheetData>
  <sheetProtection/>
  <printOptions horizontalCentered="1"/>
  <pageMargins left="0.3937007874015748" right="0.1968503937007874" top="0.984251968503937" bottom="0.984251968503937" header="0.5118110236220472" footer="0.5118110236220472"/>
  <pageSetup fitToHeight="1" fitToWidth="1" horizontalDpi="120" verticalDpi="12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zoomScalePageLayoutView="0" workbookViewId="0" topLeftCell="A1">
      <pane xSplit="14925" topLeftCell="M1" activePane="topLeft" state="split"/>
      <selection pane="topLeft" activeCell="A2" sqref="A2"/>
      <selection pane="topRight" activeCell="M1" sqref="M1"/>
    </sheetView>
  </sheetViews>
  <sheetFormatPr defaultColWidth="9.00390625" defaultRowHeight="12.75"/>
  <cols>
    <col min="1" max="1" width="5.75390625" style="0" customWidth="1"/>
    <col min="2" max="3" width="11.125" style="0" customWidth="1"/>
    <col min="5" max="5" width="8.125" style="0" customWidth="1"/>
    <col min="6" max="6" width="14.375" style="0" customWidth="1"/>
    <col min="7" max="7" width="13.25390625" style="0" customWidth="1"/>
    <col min="8" max="8" width="11.625" style="0" customWidth="1"/>
    <col min="9" max="9" width="11.00390625" style="0" customWidth="1"/>
    <col min="10" max="10" width="11.25390625" style="0" customWidth="1"/>
    <col min="11" max="11" width="8.375" style="0" customWidth="1"/>
    <col min="12" max="12" width="12.625" style="0" customWidth="1"/>
    <col min="13" max="13" width="11.875" style="0" customWidth="1"/>
    <col min="16" max="16" width="10.25390625" style="0" customWidth="1"/>
    <col min="17" max="17" width="11.00390625" style="0" customWidth="1"/>
    <col min="18" max="18" width="10.25390625" style="0" customWidth="1"/>
    <col min="19" max="19" width="10.75390625" style="0" customWidth="1"/>
    <col min="22" max="22" width="14.875" style="0" customWidth="1"/>
    <col min="23" max="23" width="10.625" style="0" customWidth="1"/>
    <col min="24" max="24" width="11.625" style="0" customWidth="1"/>
    <col min="25" max="25" width="5.125" style="0" customWidth="1"/>
    <col min="26" max="26" width="4.00390625" style="0" customWidth="1"/>
    <col min="27" max="27" width="5.625" style="0" customWidth="1"/>
    <col min="28" max="28" width="6.875" style="0" customWidth="1"/>
    <col min="29" max="30" width="5.875" style="0" customWidth="1"/>
    <col min="31" max="31" width="6.875" style="0" customWidth="1"/>
    <col min="32" max="32" width="5.375" style="0" customWidth="1"/>
    <col min="33" max="33" width="7.00390625" style="0" customWidth="1"/>
    <col min="34" max="35" width="5.875" style="0" customWidth="1"/>
    <col min="36" max="37" width="5.625" style="0" customWidth="1"/>
    <col min="38" max="38" width="5.75390625" style="0" customWidth="1"/>
    <col min="39" max="39" width="5.375" style="0" customWidth="1"/>
    <col min="40" max="40" width="6.75390625" style="0" customWidth="1"/>
  </cols>
  <sheetData>
    <row r="1" spans="1:22" ht="14.25">
      <c r="A1" s="71" t="s">
        <v>212</v>
      </c>
      <c r="V1" s="66" t="s">
        <v>133</v>
      </c>
    </row>
    <row r="2" spans="1:22" ht="15">
      <c r="A2" s="69" t="s">
        <v>85</v>
      </c>
      <c r="V2" s="66" t="s">
        <v>132</v>
      </c>
    </row>
    <row r="3" ht="15">
      <c r="A3" s="69" t="s">
        <v>64</v>
      </c>
    </row>
    <row r="4" ht="18">
      <c r="A4" s="74"/>
    </row>
    <row r="5" ht="15">
      <c r="A5" s="69" t="s">
        <v>86</v>
      </c>
    </row>
    <row r="6" ht="15">
      <c r="A6" s="69"/>
    </row>
    <row r="7" spans="1:24" ht="28.5" customHeight="1">
      <c r="A7" s="76" t="s">
        <v>87</v>
      </c>
      <c r="B7" s="128" t="s">
        <v>88</v>
      </c>
      <c r="C7" s="129" t="s">
        <v>89</v>
      </c>
      <c r="D7" s="130" t="s">
        <v>90</v>
      </c>
      <c r="E7" s="76" t="s">
        <v>82</v>
      </c>
      <c r="F7" s="128" t="s">
        <v>91</v>
      </c>
      <c r="G7" s="129" t="s">
        <v>92</v>
      </c>
      <c r="H7" s="130" t="s">
        <v>93</v>
      </c>
      <c r="I7" s="76" t="s">
        <v>94</v>
      </c>
      <c r="J7" s="131" t="s">
        <v>95</v>
      </c>
      <c r="K7" s="78" t="s">
        <v>2</v>
      </c>
      <c r="L7" s="131" t="s">
        <v>96</v>
      </c>
      <c r="M7" s="80" t="s">
        <v>97</v>
      </c>
      <c r="N7" s="76" t="s">
        <v>3</v>
      </c>
      <c r="O7" s="128" t="s">
        <v>98</v>
      </c>
      <c r="P7" s="129" t="s">
        <v>99</v>
      </c>
      <c r="Q7" s="129" t="s">
        <v>100</v>
      </c>
      <c r="R7" s="129" t="s">
        <v>101</v>
      </c>
      <c r="S7" s="129" t="s">
        <v>102</v>
      </c>
      <c r="T7" s="129" t="s">
        <v>103</v>
      </c>
      <c r="U7" s="129" t="s">
        <v>104</v>
      </c>
      <c r="V7" s="129"/>
      <c r="W7" s="129" t="s">
        <v>105</v>
      </c>
      <c r="X7" s="129" t="s">
        <v>106</v>
      </c>
    </row>
    <row r="8" spans="1:24" ht="111" customHeight="1">
      <c r="A8" s="75" t="s">
        <v>16</v>
      </c>
      <c r="B8" s="128"/>
      <c r="C8" s="129"/>
      <c r="D8" s="130"/>
      <c r="E8" s="75" t="s">
        <v>107</v>
      </c>
      <c r="F8" s="128"/>
      <c r="G8" s="129"/>
      <c r="H8" s="130"/>
      <c r="I8" s="75" t="s">
        <v>41</v>
      </c>
      <c r="J8" s="131"/>
      <c r="K8" s="79" t="s">
        <v>108</v>
      </c>
      <c r="L8" s="131"/>
      <c r="M8" s="81" t="s">
        <v>109</v>
      </c>
      <c r="N8" s="75" t="s">
        <v>110</v>
      </c>
      <c r="O8" s="128"/>
      <c r="P8" s="129"/>
      <c r="Q8" s="129"/>
      <c r="R8" s="129"/>
      <c r="S8" s="129"/>
      <c r="T8" s="129"/>
      <c r="U8" s="72" t="s">
        <v>111</v>
      </c>
      <c r="V8" s="72" t="s">
        <v>112</v>
      </c>
      <c r="W8" s="129"/>
      <c r="X8" s="129"/>
    </row>
    <row r="9" spans="1:40" ht="41.25" customHeight="1" hidden="1" thickBot="1">
      <c r="A9" s="75"/>
      <c r="B9" s="129"/>
      <c r="C9" s="129"/>
      <c r="D9" s="129"/>
      <c r="E9" s="77"/>
      <c r="F9" s="129"/>
      <c r="G9" s="129"/>
      <c r="H9" s="129"/>
      <c r="I9" s="75" t="s">
        <v>113</v>
      </c>
      <c r="J9" s="129"/>
      <c r="K9" s="77"/>
      <c r="L9" s="129"/>
      <c r="M9" s="75"/>
      <c r="N9" s="75"/>
      <c r="O9" s="72"/>
      <c r="P9" s="72"/>
      <c r="Q9" s="72"/>
      <c r="R9" s="72"/>
      <c r="S9" s="72"/>
      <c r="T9" s="72"/>
      <c r="U9" s="72"/>
      <c r="V9" s="72"/>
      <c r="W9" s="72"/>
      <c r="X9" s="72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24" ht="13.5">
      <c r="A10" s="72">
        <v>1</v>
      </c>
      <c r="B10" s="72">
        <v>2</v>
      </c>
      <c r="C10" s="72">
        <v>3</v>
      </c>
      <c r="D10" s="72">
        <v>4</v>
      </c>
      <c r="E10" s="72">
        <v>5</v>
      </c>
      <c r="F10" s="72">
        <v>6</v>
      </c>
      <c r="G10" s="72">
        <v>7</v>
      </c>
      <c r="H10" s="73">
        <v>8</v>
      </c>
      <c r="I10" s="73">
        <v>9</v>
      </c>
      <c r="J10" s="73">
        <v>10</v>
      </c>
      <c r="K10" s="72">
        <v>11</v>
      </c>
      <c r="L10" s="72">
        <v>12</v>
      </c>
      <c r="M10" s="72">
        <v>13</v>
      </c>
      <c r="N10" s="72">
        <v>14</v>
      </c>
      <c r="O10" s="72">
        <v>15</v>
      </c>
      <c r="P10" s="72">
        <v>16</v>
      </c>
      <c r="Q10" s="72">
        <v>17</v>
      </c>
      <c r="R10" s="72">
        <v>18</v>
      </c>
      <c r="S10" s="72">
        <v>19</v>
      </c>
      <c r="T10" s="72">
        <v>20</v>
      </c>
      <c r="U10" s="72">
        <v>21</v>
      </c>
      <c r="V10" s="72">
        <v>22</v>
      </c>
      <c r="W10" s="72">
        <v>23</v>
      </c>
      <c r="X10" s="72">
        <v>24</v>
      </c>
    </row>
    <row r="11" spans="1:24" ht="13.5">
      <c r="A11" s="73">
        <v>1</v>
      </c>
      <c r="B11" s="76" t="s">
        <v>34</v>
      </c>
      <c r="C11" s="76" t="s">
        <v>34</v>
      </c>
      <c r="D11" s="76" t="s">
        <v>34</v>
      </c>
      <c r="E11" s="76" t="s">
        <v>34</v>
      </c>
      <c r="F11" s="76" t="s">
        <v>34</v>
      </c>
      <c r="G11" s="76" t="s">
        <v>34</v>
      </c>
      <c r="H11" s="76" t="s">
        <v>34</v>
      </c>
      <c r="I11" s="76" t="s">
        <v>34</v>
      </c>
      <c r="J11" s="76" t="s">
        <v>34</v>
      </c>
      <c r="K11" s="76" t="s">
        <v>34</v>
      </c>
      <c r="L11" s="76" t="s">
        <v>34</v>
      </c>
      <c r="M11" s="76" t="s">
        <v>34</v>
      </c>
      <c r="N11" s="76" t="s">
        <v>34</v>
      </c>
      <c r="O11" s="76" t="s">
        <v>34</v>
      </c>
      <c r="P11" s="76" t="s">
        <v>34</v>
      </c>
      <c r="Q11" s="76" t="s">
        <v>34</v>
      </c>
      <c r="R11" s="76" t="s">
        <v>34</v>
      </c>
      <c r="S11" s="76" t="s">
        <v>34</v>
      </c>
      <c r="T11" s="76" t="s">
        <v>34</v>
      </c>
      <c r="U11" s="76" t="s">
        <v>34</v>
      </c>
      <c r="V11" s="76" t="s">
        <v>34</v>
      </c>
      <c r="W11" s="76" t="s">
        <v>34</v>
      </c>
      <c r="X11" s="76" t="s">
        <v>34</v>
      </c>
    </row>
    <row r="12" spans="1:24" ht="27">
      <c r="A12" s="73" t="s">
        <v>114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</row>
    <row r="17" spans="1:25" ht="12.75">
      <c r="A17" s="36"/>
      <c r="B17" s="36"/>
      <c r="C17" s="36"/>
      <c r="D17" s="37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1:25" ht="18">
      <c r="A18" s="39" t="s">
        <v>165</v>
      </c>
      <c r="B18" s="63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9" t="s">
        <v>84</v>
      </c>
      <c r="B19" s="6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9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3"/>
      <c r="B20" s="6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3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3"/>
      <c r="B21" s="6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3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40" t="s">
        <v>62</v>
      </c>
      <c r="B22" s="63"/>
      <c r="C22" s="8"/>
      <c r="D22" s="61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2"/>
      <c r="T22" s="62"/>
      <c r="U22" s="8"/>
      <c r="V22" s="8"/>
      <c r="W22" s="8"/>
      <c r="X22" s="8"/>
      <c r="Y22" s="8"/>
    </row>
    <row r="23" spans="1:25" ht="18">
      <c r="A23" s="68" t="s">
        <v>208</v>
      </c>
      <c r="B23" s="63"/>
      <c r="C23" s="8"/>
      <c r="D23" s="61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2.75">
      <c r="A24" s="8"/>
      <c r="B24" s="8"/>
      <c r="C24" s="8"/>
      <c r="D24" s="61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2.75">
      <c r="A25" s="8"/>
      <c r="B25" s="8"/>
      <c r="C25" s="8"/>
      <c r="D25" s="61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2.75">
      <c r="A26" s="8"/>
      <c r="B26" s="8"/>
      <c r="C26" s="8"/>
      <c r="D26" s="61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61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2.75">
      <c r="A28" s="8"/>
      <c r="B28" s="8"/>
      <c r="C28" s="8"/>
      <c r="D28" s="61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2.75">
      <c r="A29" s="8"/>
      <c r="B29" s="8"/>
      <c r="C29" s="8"/>
      <c r="D29" s="61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sheetProtection/>
  <mergeCells count="17">
    <mergeCell ref="X7:X8"/>
    <mergeCell ref="S7:S8"/>
    <mergeCell ref="T7:T8"/>
    <mergeCell ref="U7:V7"/>
    <mergeCell ref="W7:W8"/>
    <mergeCell ref="J7:J9"/>
    <mergeCell ref="L7:L9"/>
    <mergeCell ref="O7:O8"/>
    <mergeCell ref="P7:P8"/>
    <mergeCell ref="Q7:Q8"/>
    <mergeCell ref="R7:R8"/>
    <mergeCell ref="B7:B9"/>
    <mergeCell ref="C7:C9"/>
    <mergeCell ref="D7:D9"/>
    <mergeCell ref="F7:F9"/>
    <mergeCell ref="G7:G9"/>
    <mergeCell ref="H7:H9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120" verticalDpi="12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zoomScalePageLayoutView="0" workbookViewId="0" topLeftCell="G1">
      <selection activeCell="T9" sqref="T9"/>
    </sheetView>
  </sheetViews>
  <sheetFormatPr defaultColWidth="9.00390625" defaultRowHeight="12.75"/>
  <cols>
    <col min="1" max="1" width="4.125" style="8" customWidth="1"/>
    <col min="2" max="2" width="20.125" style="8" customWidth="1"/>
    <col min="3" max="3" width="14.00390625" style="8" customWidth="1"/>
    <col min="4" max="4" width="15.25390625" style="61" customWidth="1"/>
    <col min="5" max="5" width="13.25390625" style="8" customWidth="1"/>
    <col min="6" max="6" width="7.75390625" style="8" customWidth="1"/>
    <col min="7" max="7" width="8.625" style="8" customWidth="1"/>
    <col min="8" max="8" width="11.00390625" style="8" customWidth="1"/>
    <col min="9" max="9" width="9.875" style="8" customWidth="1"/>
    <col min="10" max="11" width="11.75390625" style="8" customWidth="1"/>
    <col min="12" max="12" width="8.875" style="8" customWidth="1"/>
    <col min="13" max="13" width="6.875" style="8" customWidth="1"/>
    <col min="14" max="14" width="12.00390625" style="8" customWidth="1"/>
    <col min="15" max="15" width="11.375" style="8" hidden="1" customWidth="1"/>
    <col min="16" max="16" width="0" style="8" hidden="1" customWidth="1"/>
    <col min="17" max="17" width="5.625" style="8" hidden="1" customWidth="1"/>
    <col min="18" max="18" width="9.75390625" style="8" hidden="1" customWidth="1"/>
    <col min="19" max="19" width="10.625" style="8" customWidth="1"/>
    <col min="20" max="20" width="10.25390625" style="8" customWidth="1"/>
    <col min="21" max="21" width="10.00390625" style="8" customWidth="1"/>
    <col min="22" max="22" width="10.875" style="8" customWidth="1"/>
    <col min="23" max="23" width="11.125" style="8" customWidth="1"/>
    <col min="24" max="24" width="11.625" style="8" customWidth="1"/>
    <col min="25" max="25" width="10.75390625" style="8" customWidth="1"/>
    <col min="26" max="26" width="9.125" style="8" customWidth="1"/>
    <col min="27" max="27" width="9.25390625" style="8" customWidth="1"/>
    <col min="28" max="28" width="12.25390625" style="8" customWidth="1"/>
    <col min="29" max="29" width="9.75390625" style="8" customWidth="1"/>
  </cols>
  <sheetData>
    <row r="1" spans="4:26" ht="14.25">
      <c r="D1" s="41"/>
      <c r="E1" s="41"/>
      <c r="Z1" s="66" t="s">
        <v>134</v>
      </c>
    </row>
    <row r="2" spans="1:26" ht="14.25">
      <c r="A2" s="1" t="s">
        <v>212</v>
      </c>
      <c r="D2" s="8"/>
      <c r="E2" s="41"/>
      <c r="Z2" s="66" t="s">
        <v>132</v>
      </c>
    </row>
    <row r="3" spans="1:6" ht="12.75">
      <c r="A3" s="8" t="s">
        <v>63</v>
      </c>
      <c r="D3" s="8"/>
      <c r="E3" s="41"/>
      <c r="F3" s="41"/>
    </row>
    <row r="4" spans="1:6" ht="12.75">
      <c r="A4" s="8" t="s">
        <v>64</v>
      </c>
      <c r="D4" s="8"/>
      <c r="E4" s="41"/>
      <c r="F4" s="41"/>
    </row>
    <row r="5" spans="4:6" ht="12.75">
      <c r="D5" s="8"/>
      <c r="E5" s="41"/>
      <c r="F5" s="41"/>
    </row>
    <row r="6" spans="1:6" ht="15">
      <c r="A6" s="67" t="s">
        <v>65</v>
      </c>
      <c r="D6" s="8"/>
      <c r="E6" s="41"/>
      <c r="F6" s="41"/>
    </row>
    <row r="8" spans="1:29" ht="12.75">
      <c r="A8" s="42"/>
      <c r="B8" s="43" t="s">
        <v>60</v>
      </c>
      <c r="C8" s="43" t="s">
        <v>74</v>
      </c>
      <c r="D8" s="43" t="s">
        <v>70</v>
      </c>
      <c r="E8" s="42" t="s">
        <v>4</v>
      </c>
      <c r="F8" s="42" t="s">
        <v>3</v>
      </c>
      <c r="G8" s="45"/>
      <c r="H8" s="46" t="s">
        <v>48</v>
      </c>
      <c r="I8" s="46"/>
      <c r="J8" s="45" t="s">
        <v>203</v>
      </c>
      <c r="K8" s="47"/>
      <c r="L8" s="47"/>
      <c r="M8" s="47"/>
      <c r="N8" s="44"/>
      <c r="O8" s="42" t="s">
        <v>4</v>
      </c>
      <c r="P8" s="48" t="s">
        <v>190</v>
      </c>
      <c r="Q8" s="49"/>
      <c r="R8" s="49"/>
      <c r="S8" s="46"/>
      <c r="T8" s="46" t="s">
        <v>215</v>
      </c>
      <c r="U8" s="111"/>
      <c r="V8" s="109"/>
      <c r="W8" s="109"/>
      <c r="X8" s="115" t="s">
        <v>214</v>
      </c>
      <c r="Y8" s="111"/>
      <c r="Z8" s="109"/>
      <c r="AA8" s="109"/>
      <c r="AB8" s="43"/>
      <c r="AC8" s="43" t="s">
        <v>50</v>
      </c>
    </row>
    <row r="9" spans="1:29" ht="12.75">
      <c r="A9" s="50"/>
      <c r="B9" s="51" t="s">
        <v>51</v>
      </c>
      <c r="C9" s="51" t="s">
        <v>66</v>
      </c>
      <c r="D9" s="51" t="s">
        <v>71</v>
      </c>
      <c r="E9" s="50" t="s">
        <v>73</v>
      </c>
      <c r="F9" s="50" t="s">
        <v>8</v>
      </c>
      <c r="G9" s="52"/>
      <c r="H9" s="52" t="s">
        <v>76</v>
      </c>
      <c r="I9" s="52"/>
      <c r="J9" s="52"/>
      <c r="K9" s="53"/>
      <c r="L9" s="53"/>
      <c r="M9" s="53"/>
      <c r="N9" s="54"/>
      <c r="O9" s="50" t="s">
        <v>11</v>
      </c>
      <c r="P9" s="42"/>
      <c r="Q9" s="43"/>
      <c r="R9" s="109"/>
      <c r="S9" s="52"/>
      <c r="T9" s="112"/>
      <c r="U9" s="53"/>
      <c r="V9" s="53"/>
      <c r="W9" s="53"/>
      <c r="X9" s="52"/>
      <c r="Y9" s="112"/>
      <c r="Z9" s="53"/>
      <c r="AA9" s="53"/>
      <c r="AB9" s="54"/>
      <c r="AC9" s="51" t="s">
        <v>5</v>
      </c>
    </row>
    <row r="10" spans="1:29" ht="12.75">
      <c r="A10" s="50" t="s">
        <v>7</v>
      </c>
      <c r="B10" s="51" t="s">
        <v>75</v>
      </c>
      <c r="C10" s="51" t="s">
        <v>67</v>
      </c>
      <c r="D10" s="51" t="s">
        <v>17</v>
      </c>
      <c r="E10" s="50" t="s">
        <v>17</v>
      </c>
      <c r="F10" s="50" t="s">
        <v>18</v>
      </c>
      <c r="G10" s="42"/>
      <c r="H10" s="43"/>
      <c r="I10" s="43"/>
      <c r="J10" s="43" t="s">
        <v>9</v>
      </c>
      <c r="K10" s="43" t="s">
        <v>79</v>
      </c>
      <c r="L10" s="43"/>
      <c r="M10" s="43" t="s">
        <v>10</v>
      </c>
      <c r="N10" s="43"/>
      <c r="O10" s="50" t="s">
        <v>23</v>
      </c>
      <c r="P10" s="50"/>
      <c r="Q10" s="51" t="s">
        <v>10</v>
      </c>
      <c r="R10" s="110"/>
      <c r="S10" s="42" t="s">
        <v>9</v>
      </c>
      <c r="T10" s="42" t="s">
        <v>79</v>
      </c>
      <c r="U10" s="42"/>
      <c r="V10" s="42" t="s">
        <v>10</v>
      </c>
      <c r="W10" s="46"/>
      <c r="X10" s="42" t="s">
        <v>9</v>
      </c>
      <c r="Y10" s="42" t="s">
        <v>79</v>
      </c>
      <c r="Z10" s="42"/>
      <c r="AA10" s="42" t="s">
        <v>10</v>
      </c>
      <c r="AB10" s="42"/>
      <c r="AC10" s="51" t="s">
        <v>14</v>
      </c>
    </row>
    <row r="11" spans="1:29" ht="12.75">
      <c r="A11" s="50" t="s">
        <v>16</v>
      </c>
      <c r="B11" s="51" t="s">
        <v>73</v>
      </c>
      <c r="C11" s="51" t="s">
        <v>68</v>
      </c>
      <c r="D11" s="51"/>
      <c r="E11" s="50"/>
      <c r="F11" s="50" t="s">
        <v>54</v>
      </c>
      <c r="G11" s="50" t="s">
        <v>2</v>
      </c>
      <c r="H11" s="51" t="s">
        <v>61</v>
      </c>
      <c r="I11" s="51" t="s">
        <v>52</v>
      </c>
      <c r="J11" s="51" t="s">
        <v>19</v>
      </c>
      <c r="K11" s="65" t="s">
        <v>80</v>
      </c>
      <c r="L11" s="51" t="s">
        <v>53</v>
      </c>
      <c r="M11" s="51" t="s">
        <v>21</v>
      </c>
      <c r="N11" s="51" t="s">
        <v>22</v>
      </c>
      <c r="O11" s="50" t="s">
        <v>56</v>
      </c>
      <c r="P11" s="50" t="s">
        <v>53</v>
      </c>
      <c r="Q11" s="51" t="s">
        <v>45</v>
      </c>
      <c r="R11" s="110" t="s">
        <v>22</v>
      </c>
      <c r="S11" s="50" t="s">
        <v>19</v>
      </c>
      <c r="T11" s="113" t="s">
        <v>80</v>
      </c>
      <c r="U11" s="50" t="s">
        <v>53</v>
      </c>
      <c r="V11" s="50" t="s">
        <v>21</v>
      </c>
      <c r="W11" s="114" t="s">
        <v>22</v>
      </c>
      <c r="X11" s="50" t="s">
        <v>19</v>
      </c>
      <c r="Y11" s="113" t="s">
        <v>80</v>
      </c>
      <c r="Z11" s="50" t="s">
        <v>53</v>
      </c>
      <c r="AA11" s="50" t="s">
        <v>21</v>
      </c>
      <c r="AB11" s="50" t="s">
        <v>22</v>
      </c>
      <c r="AC11" s="51" t="s">
        <v>25</v>
      </c>
    </row>
    <row r="12" spans="1:29" ht="12.75">
      <c r="A12" s="50"/>
      <c r="B12" s="51" t="s">
        <v>17</v>
      </c>
      <c r="C12" s="51" t="s">
        <v>69</v>
      </c>
      <c r="D12" s="51"/>
      <c r="E12" s="50"/>
      <c r="F12" s="50" t="s">
        <v>32</v>
      </c>
      <c r="G12" s="50"/>
      <c r="H12" s="51" t="s">
        <v>19</v>
      </c>
      <c r="I12" s="51" t="s">
        <v>55</v>
      </c>
      <c r="J12" s="51"/>
      <c r="K12" s="51" t="s">
        <v>77</v>
      </c>
      <c r="L12" s="51"/>
      <c r="M12" s="51"/>
      <c r="N12" s="51"/>
      <c r="O12" s="50" t="s">
        <v>30</v>
      </c>
      <c r="P12" s="50"/>
      <c r="Q12" s="51" t="s">
        <v>47</v>
      </c>
      <c r="R12" s="110" t="s">
        <v>57</v>
      </c>
      <c r="S12" s="50"/>
      <c r="T12" s="50" t="s">
        <v>77</v>
      </c>
      <c r="U12" s="50"/>
      <c r="V12" s="50"/>
      <c r="W12" s="114"/>
      <c r="X12" s="50"/>
      <c r="Y12" s="50" t="s">
        <v>77</v>
      </c>
      <c r="Z12" s="50"/>
      <c r="AA12" s="50"/>
      <c r="AB12" s="50"/>
      <c r="AC12" s="51" t="s">
        <v>58</v>
      </c>
    </row>
    <row r="13" spans="1:29" ht="12.75">
      <c r="A13" s="50"/>
      <c r="B13" s="51"/>
      <c r="C13" s="55"/>
      <c r="D13" s="56"/>
      <c r="E13" s="50"/>
      <c r="F13" s="50"/>
      <c r="G13" s="50"/>
      <c r="H13" s="51"/>
      <c r="I13" s="51"/>
      <c r="J13" s="51"/>
      <c r="K13" s="51" t="s">
        <v>78</v>
      </c>
      <c r="L13" s="51"/>
      <c r="M13" s="51"/>
      <c r="N13" s="51"/>
      <c r="O13" s="50" t="s">
        <v>160</v>
      </c>
      <c r="P13" s="50"/>
      <c r="Q13" s="51"/>
      <c r="R13" s="110"/>
      <c r="S13" s="50"/>
      <c r="T13" s="50" t="s">
        <v>78</v>
      </c>
      <c r="U13" s="50"/>
      <c r="V13" s="50"/>
      <c r="W13" s="114"/>
      <c r="X13" s="50"/>
      <c r="Y13" s="50" t="s">
        <v>78</v>
      </c>
      <c r="Z13" s="50"/>
      <c r="AA13" s="50"/>
      <c r="AB13" s="50"/>
      <c r="AC13" s="51"/>
    </row>
    <row r="14" spans="1:29" ht="12.75">
      <c r="A14" s="50"/>
      <c r="B14" s="51"/>
      <c r="C14" s="55"/>
      <c r="D14" s="56"/>
      <c r="E14" s="64"/>
      <c r="F14" s="57"/>
      <c r="G14" s="57"/>
      <c r="H14" s="54"/>
      <c r="I14" s="54"/>
      <c r="J14" s="54"/>
      <c r="K14" s="51" t="s">
        <v>19</v>
      </c>
      <c r="L14" s="54"/>
      <c r="M14" s="54"/>
      <c r="N14" s="54"/>
      <c r="O14" s="57"/>
      <c r="P14" s="57"/>
      <c r="Q14" s="54"/>
      <c r="R14" s="53"/>
      <c r="S14" s="57"/>
      <c r="T14" s="57" t="s">
        <v>19</v>
      </c>
      <c r="U14" s="57"/>
      <c r="V14" s="57"/>
      <c r="W14" s="52"/>
      <c r="X14" s="57"/>
      <c r="Y14" s="57" t="s">
        <v>19</v>
      </c>
      <c r="Z14" s="57"/>
      <c r="AA14" s="57"/>
      <c r="AB14" s="57"/>
      <c r="AC14" s="51"/>
    </row>
    <row r="15" spans="1:29" ht="12.75">
      <c r="A15" s="58">
        <v>1</v>
      </c>
      <c r="B15" s="58">
        <v>2</v>
      </c>
      <c r="C15" s="58">
        <v>3</v>
      </c>
      <c r="D15" s="58">
        <v>4</v>
      </c>
      <c r="E15" s="58">
        <v>5</v>
      </c>
      <c r="F15" s="58">
        <v>6</v>
      </c>
      <c r="G15" s="58">
        <v>7</v>
      </c>
      <c r="H15" s="58">
        <v>8</v>
      </c>
      <c r="I15" s="58">
        <v>9</v>
      </c>
      <c r="J15" s="58">
        <v>10</v>
      </c>
      <c r="K15" s="58">
        <v>11</v>
      </c>
      <c r="L15" s="58">
        <v>12</v>
      </c>
      <c r="M15" s="58">
        <v>13</v>
      </c>
      <c r="N15" s="58">
        <v>14</v>
      </c>
      <c r="O15" s="58">
        <v>15</v>
      </c>
      <c r="P15" s="58">
        <v>16</v>
      </c>
      <c r="Q15" s="58">
        <v>17</v>
      </c>
      <c r="R15" s="58">
        <v>18</v>
      </c>
      <c r="S15" s="57">
        <v>19</v>
      </c>
      <c r="T15" s="57">
        <v>20</v>
      </c>
      <c r="U15" s="57">
        <v>21</v>
      </c>
      <c r="V15" s="57">
        <v>22</v>
      </c>
      <c r="W15" s="57">
        <v>23</v>
      </c>
      <c r="X15" s="57">
        <v>24</v>
      </c>
      <c r="Y15" s="57">
        <v>25</v>
      </c>
      <c r="Z15" s="57">
        <v>26</v>
      </c>
      <c r="AA15" s="57">
        <v>27</v>
      </c>
      <c r="AB15" s="57">
        <v>28</v>
      </c>
      <c r="AC15" s="58">
        <v>29</v>
      </c>
    </row>
    <row r="16" spans="1:29" ht="12.75">
      <c r="A16" s="16">
        <v>1</v>
      </c>
      <c r="B16" s="16" t="s">
        <v>201</v>
      </c>
      <c r="C16" s="16" t="s">
        <v>72</v>
      </c>
      <c r="D16" s="17" t="s">
        <v>202</v>
      </c>
      <c r="E16" s="16">
        <v>4479579</v>
      </c>
      <c r="F16" s="30">
        <v>2</v>
      </c>
      <c r="G16" s="124">
        <v>40908</v>
      </c>
      <c r="H16" s="30">
        <v>1437630</v>
      </c>
      <c r="I16" s="16">
        <v>90060.21</v>
      </c>
      <c r="J16" s="16">
        <v>4424016</v>
      </c>
      <c r="K16" s="16">
        <v>1437630</v>
      </c>
      <c r="L16" s="16">
        <v>90060.21</v>
      </c>
      <c r="M16" s="16"/>
      <c r="N16" s="16">
        <f>SUM(J16:M16)-K16</f>
        <v>4514076.21</v>
      </c>
      <c r="O16" s="16"/>
      <c r="P16" s="16"/>
      <c r="Q16" s="16"/>
      <c r="R16" s="16"/>
      <c r="S16" s="16">
        <f>718815+718815+7712</f>
        <v>1445342</v>
      </c>
      <c r="T16" s="16">
        <f>718815+718815</f>
        <v>1437630</v>
      </c>
      <c r="U16" s="16">
        <f>90060.21</f>
        <v>90060.21</v>
      </c>
      <c r="V16" s="16">
        <f>23506.86+5367.15</f>
        <v>28874.010000000002</v>
      </c>
      <c r="W16" s="16">
        <f>SUM(S16:V16)</f>
        <v>3001906.2199999997</v>
      </c>
      <c r="X16" s="16">
        <f>+J16-S16</f>
        <v>2978674</v>
      </c>
      <c r="Y16" s="16">
        <v>0</v>
      </c>
      <c r="Z16" s="126">
        <f>+L16-U16</f>
        <v>0</v>
      </c>
      <c r="AA16" s="126">
        <v>0</v>
      </c>
      <c r="AB16" s="16">
        <f>SUM(X16:AA16)-Y16</f>
        <v>2978674</v>
      </c>
      <c r="AC16" s="59"/>
    </row>
    <row r="17" spans="1:29" ht="12.75">
      <c r="A17" s="16">
        <v>2</v>
      </c>
      <c r="B17" s="16" t="s">
        <v>199</v>
      </c>
      <c r="C17" s="16" t="s">
        <v>72</v>
      </c>
      <c r="D17" s="17" t="s">
        <v>200</v>
      </c>
      <c r="E17" s="16">
        <v>14000000</v>
      </c>
      <c r="F17" s="125"/>
      <c r="G17" s="29">
        <v>41054</v>
      </c>
      <c r="H17" s="16">
        <v>330000</v>
      </c>
      <c r="I17" s="16">
        <v>119058.11</v>
      </c>
      <c r="J17" s="16">
        <v>14000000</v>
      </c>
      <c r="K17" s="16">
        <v>0</v>
      </c>
      <c r="L17" s="16">
        <v>3068.49</v>
      </c>
      <c r="M17" s="16">
        <v>0</v>
      </c>
      <c r="N17" s="16">
        <f>SUM(J17:M17)-K17</f>
        <v>14003068.49</v>
      </c>
      <c r="O17" s="16"/>
      <c r="P17" s="16"/>
      <c r="Q17" s="16"/>
      <c r="R17" s="16"/>
      <c r="S17" s="16">
        <v>330000</v>
      </c>
      <c r="T17" s="16">
        <v>0</v>
      </c>
      <c r="U17" s="16">
        <f>3068.49+23715.85+22185.79+23715.85+22884.7+23487.43</f>
        <v>119058.10999999999</v>
      </c>
      <c r="V17" s="16">
        <v>10.12</v>
      </c>
      <c r="W17" s="16">
        <f>SUM(S17:V17)</f>
        <v>449068.23</v>
      </c>
      <c r="X17" s="16">
        <f>+J17-S17</f>
        <v>13670000</v>
      </c>
      <c r="Y17" s="16">
        <v>0</v>
      </c>
      <c r="Z17" s="126">
        <v>22518.03</v>
      </c>
      <c r="AA17" s="16"/>
      <c r="AB17" s="16">
        <f>SUM(X17:AA17)</f>
        <v>13692518.03</v>
      </c>
      <c r="AC17" s="59"/>
    </row>
    <row r="18" spans="1:29" ht="18" customHeight="1">
      <c r="A18" s="14"/>
      <c r="B18" s="14" t="s">
        <v>59</v>
      </c>
      <c r="C18" s="14"/>
      <c r="D18" s="15"/>
      <c r="E18" s="18">
        <f>SUM(E16:E17)</f>
        <v>18479579</v>
      </c>
      <c r="F18" s="18"/>
      <c r="G18" s="18"/>
      <c r="H18" s="18">
        <f aca="true" t="shared" si="0" ref="H18:AB18">SUM(H16:H17)</f>
        <v>1767630</v>
      </c>
      <c r="I18" s="18">
        <f t="shared" si="0"/>
        <v>209118.32</v>
      </c>
      <c r="J18" s="18">
        <f t="shared" si="0"/>
        <v>18424016</v>
      </c>
      <c r="K18" s="18">
        <f t="shared" si="0"/>
        <v>1437630</v>
      </c>
      <c r="L18" s="18">
        <f t="shared" si="0"/>
        <v>93128.70000000001</v>
      </c>
      <c r="M18" s="18">
        <f t="shared" si="0"/>
        <v>0</v>
      </c>
      <c r="N18" s="18">
        <f t="shared" si="0"/>
        <v>18517144.7</v>
      </c>
      <c r="O18" s="18">
        <f t="shared" si="0"/>
        <v>0</v>
      </c>
      <c r="P18" s="18">
        <f t="shared" si="0"/>
        <v>0</v>
      </c>
      <c r="Q18" s="18">
        <f t="shared" si="0"/>
        <v>0</v>
      </c>
      <c r="R18" s="18">
        <f t="shared" si="0"/>
        <v>0</v>
      </c>
      <c r="S18" s="18">
        <f t="shared" si="0"/>
        <v>1775342</v>
      </c>
      <c r="T18" s="18">
        <f t="shared" si="0"/>
        <v>1437630</v>
      </c>
      <c r="U18" s="18">
        <f t="shared" si="0"/>
        <v>209118.32</v>
      </c>
      <c r="V18" s="18">
        <f t="shared" si="0"/>
        <v>28884.13</v>
      </c>
      <c r="W18" s="18">
        <f t="shared" si="0"/>
        <v>3450974.4499999997</v>
      </c>
      <c r="X18" s="18">
        <f t="shared" si="0"/>
        <v>16648674</v>
      </c>
      <c r="Y18" s="18">
        <f t="shared" si="0"/>
        <v>0</v>
      </c>
      <c r="Z18" s="18">
        <f t="shared" si="0"/>
        <v>22518.03</v>
      </c>
      <c r="AA18" s="18">
        <f t="shared" si="0"/>
        <v>0</v>
      </c>
      <c r="AB18" s="18">
        <f t="shared" si="0"/>
        <v>16671192.03</v>
      </c>
      <c r="AC18" s="16"/>
    </row>
    <row r="19" spans="1:29" ht="12.75">
      <c r="A19" s="36"/>
      <c r="B19" s="36"/>
      <c r="C19" s="36"/>
      <c r="D19" s="37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60"/>
    </row>
    <row r="20" spans="1:29" ht="12.75">
      <c r="A20" s="36"/>
      <c r="C20" s="36"/>
      <c r="D20" s="37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60"/>
    </row>
    <row r="21" spans="1:29" ht="12.75">
      <c r="A21" s="36"/>
      <c r="B21" s="36"/>
      <c r="C21" s="36"/>
      <c r="D21" s="37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60"/>
    </row>
    <row r="22" spans="1:29" ht="12.75">
      <c r="A22" s="36"/>
      <c r="B22" s="36"/>
      <c r="C22" s="36"/>
      <c r="D22" s="37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60"/>
    </row>
    <row r="23" spans="1:4" ht="18">
      <c r="A23" s="39" t="s">
        <v>165</v>
      </c>
      <c r="B23" s="63"/>
      <c r="D23" s="8"/>
    </row>
    <row r="24" spans="1:15" ht="18">
      <c r="A24" s="39" t="s">
        <v>84</v>
      </c>
      <c r="B24" s="63"/>
      <c r="D24" s="8"/>
      <c r="O24" s="39" t="s">
        <v>35</v>
      </c>
    </row>
    <row r="25" spans="1:15" ht="18">
      <c r="A25" s="63"/>
      <c r="B25" s="63"/>
      <c r="D25" s="8"/>
      <c r="O25" s="63"/>
    </row>
    <row r="26" spans="1:15" ht="18">
      <c r="A26" s="63"/>
      <c r="B26" s="63"/>
      <c r="D26" s="8"/>
      <c r="O26" s="63"/>
    </row>
    <row r="27" spans="1:20" ht="18">
      <c r="A27" s="40" t="s">
        <v>62</v>
      </c>
      <c r="B27" s="63"/>
      <c r="S27" s="62"/>
      <c r="T27" s="62"/>
    </row>
    <row r="28" spans="1:2" ht="18">
      <c r="A28" s="68" t="s">
        <v>208</v>
      </c>
      <c r="B28" s="63"/>
    </row>
  </sheetData>
  <sheetProtection/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120" verticalDpi="12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zoomScalePageLayoutView="0" workbookViewId="0" topLeftCell="L1">
      <selection activeCell="A3" sqref="A3"/>
    </sheetView>
  </sheetViews>
  <sheetFormatPr defaultColWidth="9.00390625" defaultRowHeight="12.75"/>
  <cols>
    <col min="1" max="1" width="6.00390625" style="0" customWidth="1"/>
    <col min="2" max="2" width="9.375" style="0" customWidth="1"/>
    <col min="3" max="3" width="8.875" style="0" customWidth="1"/>
    <col min="4" max="4" width="12.25390625" style="0" customWidth="1"/>
    <col min="5" max="5" width="11.00390625" style="0" customWidth="1"/>
    <col min="6" max="6" width="11.625" style="0" customWidth="1"/>
    <col min="7" max="7" width="13.00390625" style="0" customWidth="1"/>
    <col min="8" max="8" width="10.625" style="0" customWidth="1"/>
    <col min="9" max="10" width="10.125" style="0" customWidth="1"/>
    <col min="11" max="11" width="8.25390625" style="0" customWidth="1"/>
    <col min="14" max="14" width="8.375" style="0" customWidth="1"/>
    <col min="19" max="19" width="7.125" style="0" customWidth="1"/>
    <col min="20" max="20" width="7.375" style="0" customWidth="1"/>
    <col min="21" max="21" width="7.25390625" style="0" customWidth="1"/>
    <col min="22" max="22" width="8.375" style="0" customWidth="1"/>
    <col min="23" max="24" width="7.125" style="0" customWidth="1"/>
    <col min="25" max="26" width="7.375" style="0" customWidth="1"/>
    <col min="27" max="27" width="6.25390625" style="0" customWidth="1"/>
  </cols>
  <sheetData>
    <row r="1" ht="14.25">
      <c r="X1" s="66" t="s">
        <v>135</v>
      </c>
    </row>
    <row r="2" spans="1:24" ht="15">
      <c r="A2" s="67" t="s">
        <v>212</v>
      </c>
      <c r="X2" s="66" t="s">
        <v>132</v>
      </c>
    </row>
    <row r="3" ht="15" customHeight="1">
      <c r="A3" s="66" t="s">
        <v>189</v>
      </c>
    </row>
    <row r="4" spans="1:7" ht="14.25" customHeight="1">
      <c r="A4" s="66" t="s">
        <v>64</v>
      </c>
      <c r="G4" s="28"/>
    </row>
    <row r="5" spans="1:7" ht="12.75" customHeight="1">
      <c r="A5" s="8"/>
      <c r="G5" s="28"/>
    </row>
    <row r="6" spans="1:7" ht="15.75" customHeight="1">
      <c r="A6" s="39" t="s">
        <v>81</v>
      </c>
      <c r="G6" s="35"/>
    </row>
    <row r="7" ht="13.5" customHeight="1"/>
    <row r="8" spans="1:27" ht="78.75" customHeight="1">
      <c r="A8" s="132" t="s">
        <v>44</v>
      </c>
      <c r="B8" s="132" t="s">
        <v>166</v>
      </c>
      <c r="C8" s="132" t="s">
        <v>167</v>
      </c>
      <c r="D8" s="132" t="s">
        <v>168</v>
      </c>
      <c r="E8" s="132" t="s">
        <v>169</v>
      </c>
      <c r="F8" s="132" t="s">
        <v>170</v>
      </c>
      <c r="G8" s="132" t="s">
        <v>171</v>
      </c>
      <c r="H8" s="132" t="s">
        <v>172</v>
      </c>
      <c r="I8" s="132" t="s">
        <v>188</v>
      </c>
      <c r="J8" s="132" t="s">
        <v>173</v>
      </c>
      <c r="K8" s="132" t="s">
        <v>174</v>
      </c>
      <c r="L8" s="132" t="s">
        <v>175</v>
      </c>
      <c r="M8" s="132" t="s">
        <v>176</v>
      </c>
      <c r="N8" s="132"/>
      <c r="O8" s="132" t="s">
        <v>191</v>
      </c>
      <c r="P8" s="132"/>
      <c r="Q8" s="132" t="s">
        <v>178</v>
      </c>
      <c r="R8" s="132" t="s">
        <v>204</v>
      </c>
      <c r="S8" s="132"/>
      <c r="T8" s="132"/>
      <c r="U8" s="132"/>
      <c r="V8" s="132" t="s">
        <v>144</v>
      </c>
      <c r="W8" s="132" t="s">
        <v>205</v>
      </c>
      <c r="X8" s="132"/>
      <c r="Y8" s="132" t="s">
        <v>185</v>
      </c>
      <c r="Z8" s="132" t="s">
        <v>186</v>
      </c>
      <c r="AA8" s="132" t="s">
        <v>187</v>
      </c>
    </row>
    <row r="9" spans="1:27" ht="38.25" customHeigh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3" t="s">
        <v>2</v>
      </c>
      <c r="N9" s="133" t="s">
        <v>4</v>
      </c>
      <c r="O9" s="132" t="s">
        <v>138</v>
      </c>
      <c r="P9" s="132" t="s">
        <v>177</v>
      </c>
      <c r="Q9" s="132"/>
      <c r="R9" s="132" t="s">
        <v>182</v>
      </c>
      <c r="S9" s="132" t="s">
        <v>183</v>
      </c>
      <c r="T9" s="132" t="s">
        <v>179</v>
      </c>
      <c r="U9" s="132"/>
      <c r="V9" s="132"/>
      <c r="W9" s="132" t="s">
        <v>138</v>
      </c>
      <c r="X9" s="132" t="s">
        <v>184</v>
      </c>
      <c r="Y9" s="132"/>
      <c r="Z9" s="132"/>
      <c r="AA9" s="132"/>
    </row>
    <row r="10" spans="1:27" ht="36.75" customHeigh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3"/>
      <c r="N10" s="133"/>
      <c r="O10" s="132"/>
      <c r="P10" s="132"/>
      <c r="Q10" s="132"/>
      <c r="R10" s="132"/>
      <c r="S10" s="132"/>
      <c r="T10" s="103" t="s">
        <v>180</v>
      </c>
      <c r="U10" s="103" t="s">
        <v>181</v>
      </c>
      <c r="V10" s="132"/>
      <c r="W10" s="132"/>
      <c r="X10" s="132"/>
      <c r="Y10" s="132"/>
      <c r="Z10" s="132"/>
      <c r="AA10" s="132"/>
    </row>
    <row r="11" spans="1:27" s="2" customFormat="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4">
        <v>0</v>
      </c>
      <c r="AA12" s="104">
        <v>0</v>
      </c>
    </row>
    <row r="13" spans="1:27" ht="15" customHeight="1">
      <c r="A13" s="134" t="s">
        <v>83</v>
      </c>
      <c r="B13" s="135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</row>
    <row r="17" spans="1:7" ht="12.75">
      <c r="A17" s="31"/>
      <c r="B17" s="31"/>
      <c r="C17" s="31"/>
      <c r="D17" s="31"/>
      <c r="E17" s="31"/>
      <c r="F17" s="31"/>
      <c r="G17" s="31"/>
    </row>
    <row r="18" spans="1:7" ht="12.75">
      <c r="A18" s="31"/>
      <c r="B18" s="31"/>
      <c r="C18" s="31"/>
      <c r="D18" s="31"/>
      <c r="E18" s="31"/>
      <c r="F18" s="31"/>
      <c r="G18" s="31"/>
    </row>
    <row r="19" spans="1:7" ht="12.75">
      <c r="A19" s="31"/>
      <c r="B19" s="31"/>
      <c r="C19" s="31"/>
      <c r="D19" s="31"/>
      <c r="E19" s="31"/>
      <c r="F19" s="31"/>
      <c r="G19" s="31"/>
    </row>
    <row r="20" spans="1:7" ht="12.75">
      <c r="A20" s="13"/>
      <c r="B20" s="13"/>
      <c r="C20" s="13"/>
      <c r="D20" s="13"/>
      <c r="E20" s="13"/>
      <c r="F20" s="13"/>
      <c r="G20" s="13"/>
    </row>
    <row r="21" spans="1:25" ht="16.5" customHeight="1">
      <c r="A21" s="66" t="s">
        <v>165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6" t="s">
        <v>84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8"/>
      <c r="N23" s="8"/>
      <c r="O23" s="63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6"/>
      <c r="B24" s="66"/>
      <c r="C24" s="66"/>
      <c r="D24" s="105"/>
      <c r="E24" s="66"/>
      <c r="F24" s="66"/>
      <c r="G24" s="66"/>
      <c r="H24" s="106"/>
      <c r="I24" s="66"/>
      <c r="J24" s="66"/>
      <c r="K24" s="66"/>
      <c r="L24" s="66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5" t="s">
        <v>62</v>
      </c>
      <c r="B25" s="66"/>
      <c r="C25" s="66"/>
      <c r="D25" s="105"/>
      <c r="E25" s="66"/>
      <c r="F25" s="66"/>
      <c r="G25" s="66"/>
      <c r="H25" s="66"/>
      <c r="I25" s="66"/>
      <c r="J25" s="66"/>
      <c r="K25" s="66"/>
      <c r="L25" s="66"/>
      <c r="M25" s="8"/>
      <c r="N25" s="8"/>
      <c r="O25" s="8"/>
      <c r="P25" s="8"/>
      <c r="Q25" s="8"/>
      <c r="R25" s="8"/>
      <c r="S25" s="62"/>
      <c r="T25" s="62"/>
      <c r="U25" s="8"/>
      <c r="V25" s="8"/>
      <c r="W25" s="8"/>
      <c r="X25" s="8"/>
      <c r="Y25" s="8"/>
    </row>
    <row r="26" spans="1:25" ht="14.25">
      <c r="A26" s="107" t="s">
        <v>208</v>
      </c>
      <c r="B26" s="66"/>
      <c r="C26" s="66"/>
      <c r="D26" s="105"/>
      <c r="E26" s="66"/>
      <c r="F26" s="66"/>
      <c r="G26" s="66"/>
      <c r="H26" s="66"/>
      <c r="I26" s="66"/>
      <c r="J26" s="66"/>
      <c r="K26" s="66"/>
      <c r="L26" s="66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61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ht="12.75">
      <c r="F30" s="1"/>
    </row>
    <row r="38" spans="1:6" ht="12.75">
      <c r="A38" s="1"/>
      <c r="F38" s="1"/>
    </row>
    <row r="48" spans="1:6" ht="12.75">
      <c r="A48" s="1"/>
      <c r="F48" s="1"/>
    </row>
    <row r="49" ht="12.75">
      <c r="F49" s="1"/>
    </row>
    <row r="54" spans="1:36" s="8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 ht="12.75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 ht="12.75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 ht="12.75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sheetProtection/>
  <mergeCells count="31"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R8:U8"/>
    <mergeCell ref="T9:U9"/>
    <mergeCell ref="P9:P10"/>
    <mergeCell ref="Q8:Q10"/>
    <mergeCell ref="R9:R10"/>
    <mergeCell ref="S9:S10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120" verticalDpi="12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P1">
      <selection activeCell="J5" sqref="J5"/>
    </sheetView>
  </sheetViews>
  <sheetFormatPr defaultColWidth="9.00390625" defaultRowHeight="12.75"/>
  <cols>
    <col min="1" max="1" width="3.75390625" style="69" customWidth="1"/>
    <col min="2" max="2" width="32.00390625" style="69" customWidth="1"/>
    <col min="3" max="3" width="11.00390625" style="69" customWidth="1"/>
    <col min="4" max="4" width="10.875" style="69" customWidth="1"/>
    <col min="5" max="5" width="7.375" style="69" customWidth="1"/>
    <col min="6" max="6" width="7.625" style="69" customWidth="1"/>
    <col min="7" max="7" width="11.375" style="69" customWidth="1"/>
    <col min="8" max="8" width="8.25390625" style="69" customWidth="1"/>
    <col min="9" max="9" width="7.625" style="69" customWidth="1"/>
    <col min="10" max="10" width="9.00390625" style="69" customWidth="1"/>
    <col min="11" max="11" width="8.75390625" style="69" customWidth="1"/>
    <col min="12" max="12" width="7.75390625" style="69" customWidth="1"/>
    <col min="13" max="13" width="9.75390625" style="69" customWidth="1"/>
    <col min="14" max="14" width="10.25390625" style="69" customWidth="1"/>
    <col min="15" max="15" width="8.00390625" style="69" customWidth="1"/>
    <col min="16" max="16" width="9.375" style="69" bestFit="1" customWidth="1"/>
    <col min="17" max="17" width="8.00390625" style="69" customWidth="1"/>
    <col min="18" max="18" width="7.25390625" style="69" customWidth="1"/>
    <col min="19" max="19" width="8.375" style="69" customWidth="1"/>
    <col min="20" max="20" width="11.00390625" style="69" customWidth="1"/>
    <col min="21" max="21" width="10.625" style="69" bestFit="1" customWidth="1"/>
    <col min="22" max="22" width="7.25390625" style="69" customWidth="1"/>
    <col min="23" max="23" width="9.375" style="69" bestFit="1" customWidth="1"/>
    <col min="24" max="24" width="8.125" style="69" customWidth="1"/>
    <col min="25" max="25" width="10.625" style="69" bestFit="1" customWidth="1"/>
  </cols>
  <sheetData>
    <row r="1" spans="9:23" ht="15">
      <c r="I1" s="91" t="s">
        <v>164</v>
      </c>
      <c r="W1" s="69" t="s">
        <v>161</v>
      </c>
    </row>
    <row r="2" spans="9:23" ht="15">
      <c r="I2" s="71" t="s">
        <v>162</v>
      </c>
      <c r="W2" s="69" t="s">
        <v>132</v>
      </c>
    </row>
    <row r="3" ht="15">
      <c r="I3" s="71" t="s">
        <v>163</v>
      </c>
    </row>
    <row r="4" ht="15">
      <c r="J4" s="71" t="s">
        <v>211</v>
      </c>
    </row>
    <row r="5" spans="2:22" ht="15">
      <c r="B5" s="71" t="s">
        <v>153</v>
      </c>
      <c r="D5" s="108">
        <v>8100</v>
      </c>
      <c r="E5" s="71" t="s">
        <v>154</v>
      </c>
      <c r="O5" s="71" t="s">
        <v>156</v>
      </c>
      <c r="U5" s="92">
        <v>0</v>
      </c>
      <c r="V5" s="71" t="s">
        <v>154</v>
      </c>
    </row>
    <row r="6" spans="2:5" ht="15">
      <c r="B6" s="71" t="s">
        <v>157</v>
      </c>
      <c r="C6" s="71"/>
      <c r="D6" s="71"/>
      <c r="E6" s="71"/>
    </row>
    <row r="7" spans="2:5" ht="15">
      <c r="B7" s="71" t="s">
        <v>155</v>
      </c>
      <c r="C7" s="71"/>
      <c r="D7" s="71">
        <v>0</v>
      </c>
      <c r="E7" s="71" t="s">
        <v>154</v>
      </c>
    </row>
    <row r="8" ht="15">
      <c r="X8" s="69" t="s">
        <v>146</v>
      </c>
    </row>
    <row r="9" spans="1:25" ht="15">
      <c r="A9" s="137" t="s">
        <v>44</v>
      </c>
      <c r="B9" s="137" t="s">
        <v>151</v>
      </c>
      <c r="C9" s="136" t="s">
        <v>137</v>
      </c>
      <c r="D9" s="136"/>
      <c r="E9" s="136"/>
      <c r="F9" s="136"/>
      <c r="G9" s="136"/>
      <c r="H9" s="137" t="s">
        <v>142</v>
      </c>
      <c r="I9" s="136" t="s">
        <v>143</v>
      </c>
      <c r="J9" s="136"/>
      <c r="K9" s="136"/>
      <c r="L9" s="136"/>
      <c r="M9" s="136" t="s">
        <v>49</v>
      </c>
      <c r="N9" s="136"/>
      <c r="O9" s="136"/>
      <c r="P9" s="136"/>
      <c r="Q9" s="136"/>
      <c r="R9" s="136"/>
      <c r="S9" s="137" t="s">
        <v>144</v>
      </c>
      <c r="T9" s="136" t="s">
        <v>145</v>
      </c>
      <c r="U9" s="136"/>
      <c r="V9" s="136"/>
      <c r="W9" s="136"/>
      <c r="X9" s="136"/>
      <c r="Y9" s="136"/>
    </row>
    <row r="10" spans="1:25" ht="75">
      <c r="A10" s="138"/>
      <c r="B10" s="138"/>
      <c r="C10" s="94" t="s">
        <v>138</v>
      </c>
      <c r="D10" s="94" t="s">
        <v>139</v>
      </c>
      <c r="E10" s="94" t="s">
        <v>140</v>
      </c>
      <c r="F10" s="94" t="s">
        <v>141</v>
      </c>
      <c r="G10" s="94" t="s">
        <v>43</v>
      </c>
      <c r="H10" s="138"/>
      <c r="I10" s="94" t="s">
        <v>140</v>
      </c>
      <c r="J10" s="94" t="s">
        <v>150</v>
      </c>
      <c r="K10" s="94" t="s">
        <v>141</v>
      </c>
      <c r="L10" s="94" t="s">
        <v>43</v>
      </c>
      <c r="M10" s="94" t="s">
        <v>138</v>
      </c>
      <c r="N10" s="94" t="s">
        <v>139</v>
      </c>
      <c r="O10" s="94" t="s">
        <v>140</v>
      </c>
      <c r="P10" s="94" t="s">
        <v>150</v>
      </c>
      <c r="Q10" s="94" t="s">
        <v>141</v>
      </c>
      <c r="R10" s="94" t="s">
        <v>43</v>
      </c>
      <c r="S10" s="138"/>
      <c r="T10" s="94" t="s">
        <v>138</v>
      </c>
      <c r="U10" s="94" t="s">
        <v>139</v>
      </c>
      <c r="V10" s="94" t="s">
        <v>140</v>
      </c>
      <c r="W10" s="94" t="s">
        <v>150</v>
      </c>
      <c r="X10" s="94" t="s">
        <v>141</v>
      </c>
      <c r="Y10" s="94" t="s">
        <v>43</v>
      </c>
    </row>
    <row r="11" spans="1:25" ht="15">
      <c r="A11" s="93">
        <v>1</v>
      </c>
      <c r="B11" s="93">
        <v>2</v>
      </c>
      <c r="C11" s="93">
        <v>3</v>
      </c>
      <c r="D11" s="93">
        <v>4</v>
      </c>
      <c r="E11" s="93">
        <v>5</v>
      </c>
      <c r="F11" s="93">
        <v>6</v>
      </c>
      <c r="G11" s="93">
        <v>7</v>
      </c>
      <c r="H11" s="93">
        <v>8</v>
      </c>
      <c r="I11" s="93">
        <v>9</v>
      </c>
      <c r="J11" s="93">
        <v>10</v>
      </c>
      <c r="K11" s="93">
        <v>11</v>
      </c>
      <c r="L11" s="93">
        <v>12</v>
      </c>
      <c r="M11" s="93">
        <v>13</v>
      </c>
      <c r="N11" s="93">
        <v>14</v>
      </c>
      <c r="O11" s="93">
        <v>15</v>
      </c>
      <c r="P11" s="93">
        <v>16</v>
      </c>
      <c r="Q11" s="93">
        <v>17</v>
      </c>
      <c r="R11" s="93">
        <v>18</v>
      </c>
      <c r="S11" s="93">
        <v>19</v>
      </c>
      <c r="T11" s="93">
        <v>20</v>
      </c>
      <c r="U11" s="93">
        <v>21</v>
      </c>
      <c r="V11" s="93">
        <v>22</v>
      </c>
      <c r="W11" s="93">
        <v>23</v>
      </c>
      <c r="X11" s="93">
        <v>24</v>
      </c>
      <c r="Y11" s="93">
        <v>25</v>
      </c>
    </row>
    <row r="12" spans="1:25" ht="51" customHeight="1">
      <c r="A12" s="95">
        <v>1</v>
      </c>
      <c r="B12" s="96" t="s">
        <v>147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</row>
    <row r="13" spans="1:25" ht="36" customHeight="1">
      <c r="A13" s="95">
        <v>2</v>
      </c>
      <c r="B13" s="96" t="s">
        <v>148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97">
        <v>0</v>
      </c>
      <c r="T13" s="97">
        <v>0</v>
      </c>
      <c r="U13" s="97">
        <v>0</v>
      </c>
      <c r="V13" s="97">
        <v>0</v>
      </c>
      <c r="W13" s="97">
        <v>0</v>
      </c>
      <c r="X13" s="97">
        <v>0</v>
      </c>
      <c r="Y13" s="97">
        <v>0</v>
      </c>
    </row>
    <row r="14" spans="1:25" ht="93" customHeight="1">
      <c r="A14" s="95">
        <v>3</v>
      </c>
      <c r="B14" s="96" t="s">
        <v>149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  <c r="T14" s="97">
        <v>0</v>
      </c>
      <c r="U14" s="97">
        <v>0</v>
      </c>
      <c r="V14" s="97">
        <v>0</v>
      </c>
      <c r="W14" s="97">
        <v>0</v>
      </c>
      <c r="X14" s="97">
        <v>0</v>
      </c>
      <c r="Y14" s="97">
        <v>0</v>
      </c>
    </row>
    <row r="15" spans="1:25" ht="24.75" customHeight="1">
      <c r="A15" s="95">
        <v>4</v>
      </c>
      <c r="B15" s="96" t="s">
        <v>158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  <c r="U15" s="97">
        <v>0</v>
      </c>
      <c r="V15" s="97">
        <v>0</v>
      </c>
      <c r="W15" s="97">
        <v>0</v>
      </c>
      <c r="X15" s="97">
        <v>0</v>
      </c>
      <c r="Y15" s="97">
        <v>0</v>
      </c>
    </row>
    <row r="16" spans="1:25" ht="24" customHeight="1">
      <c r="A16" s="101"/>
      <c r="B16" s="102" t="s">
        <v>43</v>
      </c>
      <c r="C16" s="98">
        <f>SUM(C12:C15)</f>
        <v>0</v>
      </c>
      <c r="D16" s="98">
        <f aca="true" t="shared" si="0" ref="D16:Y16">SUM(D12:D15)</f>
        <v>0</v>
      </c>
      <c r="E16" s="98">
        <f t="shared" si="0"/>
        <v>0</v>
      </c>
      <c r="F16" s="98">
        <f t="shared" si="0"/>
        <v>0</v>
      </c>
      <c r="G16" s="98">
        <f t="shared" si="0"/>
        <v>0</v>
      </c>
      <c r="H16" s="98">
        <f t="shared" si="0"/>
        <v>0</v>
      </c>
      <c r="I16" s="98">
        <f t="shared" si="0"/>
        <v>0</v>
      </c>
      <c r="J16" s="98">
        <f t="shared" si="0"/>
        <v>0</v>
      </c>
      <c r="K16" s="98">
        <f t="shared" si="0"/>
        <v>0</v>
      </c>
      <c r="L16" s="98">
        <f t="shared" si="0"/>
        <v>0</v>
      </c>
      <c r="M16" s="98">
        <f t="shared" si="0"/>
        <v>0</v>
      </c>
      <c r="N16" s="98">
        <f t="shared" si="0"/>
        <v>0</v>
      </c>
      <c r="O16" s="98">
        <f t="shared" si="0"/>
        <v>0</v>
      </c>
      <c r="P16" s="98">
        <f t="shared" si="0"/>
        <v>0</v>
      </c>
      <c r="Q16" s="98">
        <f t="shared" si="0"/>
        <v>0</v>
      </c>
      <c r="R16" s="98">
        <f t="shared" si="0"/>
        <v>0</v>
      </c>
      <c r="S16" s="98">
        <f t="shared" si="0"/>
        <v>0</v>
      </c>
      <c r="T16" s="98">
        <f t="shared" si="0"/>
        <v>0</v>
      </c>
      <c r="U16" s="98">
        <f t="shared" si="0"/>
        <v>0</v>
      </c>
      <c r="V16" s="98">
        <f t="shared" si="0"/>
        <v>0</v>
      </c>
      <c r="W16" s="98">
        <f t="shared" si="0"/>
        <v>0</v>
      </c>
      <c r="X16" s="98">
        <f t="shared" si="0"/>
        <v>0</v>
      </c>
      <c r="Y16" s="98">
        <f t="shared" si="0"/>
        <v>0</v>
      </c>
    </row>
    <row r="17" spans="2:3" ht="15">
      <c r="B17" s="85"/>
      <c r="C17" s="86"/>
    </row>
    <row r="18" spans="2:3" ht="15">
      <c r="B18" s="85"/>
      <c r="C18" s="86"/>
    </row>
    <row r="19" ht="15">
      <c r="B19" s="87"/>
    </row>
    <row r="20" ht="15">
      <c r="B20" s="69" t="s">
        <v>165</v>
      </c>
    </row>
    <row r="21" spans="2:13" ht="15">
      <c r="B21" s="69" t="s">
        <v>84</v>
      </c>
      <c r="M21" s="88" t="s">
        <v>35</v>
      </c>
    </row>
    <row r="24" ht="15">
      <c r="B24" s="89" t="s">
        <v>62</v>
      </c>
    </row>
    <row r="25" ht="15">
      <c r="B25" s="90" t="s">
        <v>208</v>
      </c>
    </row>
  </sheetData>
  <sheetProtection/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zoomScalePageLayoutView="0" workbookViewId="0" topLeftCell="M5">
      <selection activeCell="I15" sqref="I15"/>
    </sheetView>
  </sheetViews>
  <sheetFormatPr defaultColWidth="9.00390625" defaultRowHeight="12.75"/>
  <cols>
    <col min="1" max="1" width="3.75390625" style="69" customWidth="1"/>
    <col min="2" max="2" width="32.00390625" style="69" customWidth="1"/>
    <col min="3" max="3" width="11.25390625" style="69" customWidth="1"/>
    <col min="4" max="4" width="10.875" style="69" customWidth="1"/>
    <col min="5" max="6" width="8.375" style="69" customWidth="1"/>
    <col min="7" max="7" width="12.00390625" style="69" customWidth="1"/>
    <col min="8" max="8" width="11.625" style="69" customWidth="1"/>
    <col min="9" max="9" width="10.375" style="69" customWidth="1"/>
    <col min="10" max="10" width="9.00390625" style="69" customWidth="1"/>
    <col min="11" max="11" width="8.75390625" style="69" customWidth="1"/>
    <col min="12" max="12" width="12.125" style="69" customWidth="1"/>
    <col min="13" max="13" width="10.25390625" style="69" customWidth="1"/>
    <col min="14" max="14" width="9.25390625" style="69" customWidth="1"/>
    <col min="15" max="15" width="10.00390625" style="69" customWidth="1"/>
    <col min="16" max="16" width="9.375" style="69" bestFit="1" customWidth="1"/>
    <col min="17" max="17" width="11.125" style="69" customWidth="1"/>
    <col min="18" max="18" width="10.875" style="69" customWidth="1"/>
    <col min="19" max="19" width="8.75390625" style="69" customWidth="1"/>
    <col min="20" max="20" width="11.75390625" style="69" customWidth="1"/>
    <col min="21" max="21" width="10.625" style="69" customWidth="1"/>
    <col min="22" max="22" width="9.375" style="69" customWidth="1"/>
    <col min="23" max="23" width="8.75390625" style="69" customWidth="1"/>
    <col min="24" max="24" width="8.125" style="69" customWidth="1"/>
    <col min="25" max="25" width="12.125" style="69" customWidth="1"/>
    <col min="26" max="26" width="9.125" style="84" customWidth="1"/>
  </cols>
  <sheetData>
    <row r="1" spans="9:23" ht="15">
      <c r="I1" s="91" t="s">
        <v>159</v>
      </c>
      <c r="W1" s="69" t="s">
        <v>136</v>
      </c>
    </row>
    <row r="2" spans="9:23" ht="15">
      <c r="I2" s="71" t="s">
        <v>152</v>
      </c>
      <c r="W2" s="69" t="s">
        <v>132</v>
      </c>
    </row>
    <row r="3" ht="15">
      <c r="I3" s="71" t="s">
        <v>211</v>
      </c>
    </row>
    <row r="4" spans="2:22" ht="15">
      <c r="B4" s="71" t="s">
        <v>206</v>
      </c>
      <c r="F4" s="108">
        <v>16575</v>
      </c>
      <c r="G4" s="71" t="s">
        <v>154</v>
      </c>
      <c r="O4" s="71" t="s">
        <v>156</v>
      </c>
      <c r="U4" s="92">
        <v>480</v>
      </c>
      <c r="V4" s="71" t="s">
        <v>154</v>
      </c>
    </row>
    <row r="5" spans="2:5" ht="15">
      <c r="B5" s="71" t="s">
        <v>157</v>
      </c>
      <c r="C5" s="71"/>
      <c r="D5" s="71"/>
      <c r="E5" s="71"/>
    </row>
    <row r="6" spans="2:5" ht="15">
      <c r="B6" s="71" t="s">
        <v>155</v>
      </c>
      <c r="C6" s="71"/>
      <c r="D6" s="71">
        <v>0</v>
      </c>
      <c r="E6" s="71" t="s">
        <v>154</v>
      </c>
    </row>
    <row r="7" ht="15">
      <c r="X7" s="69" t="s">
        <v>146</v>
      </c>
    </row>
    <row r="8" spans="1:25" ht="19.5" customHeight="1">
      <c r="A8" s="137" t="s">
        <v>44</v>
      </c>
      <c r="B8" s="137" t="s">
        <v>151</v>
      </c>
      <c r="C8" s="136" t="s">
        <v>137</v>
      </c>
      <c r="D8" s="136"/>
      <c r="E8" s="136"/>
      <c r="F8" s="136"/>
      <c r="G8" s="136"/>
      <c r="H8" s="137" t="s">
        <v>142</v>
      </c>
      <c r="I8" s="136" t="s">
        <v>143</v>
      </c>
      <c r="J8" s="136"/>
      <c r="K8" s="136"/>
      <c r="L8" s="136"/>
      <c r="M8" s="136" t="s">
        <v>49</v>
      </c>
      <c r="N8" s="136"/>
      <c r="O8" s="136"/>
      <c r="P8" s="136"/>
      <c r="Q8" s="136"/>
      <c r="R8" s="136"/>
      <c r="S8" s="137" t="s">
        <v>144</v>
      </c>
      <c r="T8" s="136" t="s">
        <v>145</v>
      </c>
      <c r="U8" s="136"/>
      <c r="V8" s="136"/>
      <c r="W8" s="136"/>
      <c r="X8" s="136"/>
      <c r="Y8" s="136"/>
    </row>
    <row r="9" spans="1:25" ht="63" customHeight="1">
      <c r="A9" s="138"/>
      <c r="B9" s="138"/>
      <c r="C9" s="94" t="s">
        <v>138</v>
      </c>
      <c r="D9" s="94" t="s">
        <v>139</v>
      </c>
      <c r="E9" s="94" t="s">
        <v>140</v>
      </c>
      <c r="F9" s="94" t="s">
        <v>141</v>
      </c>
      <c r="G9" s="94" t="s">
        <v>43</v>
      </c>
      <c r="H9" s="138"/>
      <c r="I9" s="94" t="s">
        <v>140</v>
      </c>
      <c r="J9" s="94" t="s">
        <v>150</v>
      </c>
      <c r="K9" s="94" t="s">
        <v>141</v>
      </c>
      <c r="L9" s="94" t="s">
        <v>43</v>
      </c>
      <c r="M9" s="94" t="s">
        <v>138</v>
      </c>
      <c r="N9" s="94" t="s">
        <v>139</v>
      </c>
      <c r="O9" s="94" t="s">
        <v>140</v>
      </c>
      <c r="P9" s="94" t="s">
        <v>150</v>
      </c>
      <c r="Q9" s="94" t="s">
        <v>141</v>
      </c>
      <c r="R9" s="94" t="s">
        <v>43</v>
      </c>
      <c r="S9" s="138"/>
      <c r="T9" s="94" t="s">
        <v>138</v>
      </c>
      <c r="U9" s="94" t="s">
        <v>139</v>
      </c>
      <c r="V9" s="94" t="s">
        <v>140</v>
      </c>
      <c r="W9" s="94" t="s">
        <v>150</v>
      </c>
      <c r="X9" s="94" t="s">
        <v>141</v>
      </c>
      <c r="Y9" s="94" t="s">
        <v>43</v>
      </c>
    </row>
    <row r="10" spans="1:25" ht="15">
      <c r="A10" s="93">
        <v>1</v>
      </c>
      <c r="B10" s="93">
        <v>2</v>
      </c>
      <c r="C10" s="93">
        <v>3</v>
      </c>
      <c r="D10" s="93">
        <v>4</v>
      </c>
      <c r="E10" s="93">
        <v>5</v>
      </c>
      <c r="F10" s="93">
        <v>6</v>
      </c>
      <c r="G10" s="93">
        <v>7</v>
      </c>
      <c r="H10" s="93">
        <v>8</v>
      </c>
      <c r="I10" s="93">
        <v>9</v>
      </c>
      <c r="J10" s="93">
        <v>10</v>
      </c>
      <c r="K10" s="93">
        <v>11</v>
      </c>
      <c r="L10" s="93">
        <v>12</v>
      </c>
      <c r="M10" s="93">
        <v>13</v>
      </c>
      <c r="N10" s="93">
        <v>14</v>
      </c>
      <c r="O10" s="93">
        <v>15</v>
      </c>
      <c r="P10" s="93">
        <v>16</v>
      </c>
      <c r="Q10" s="93">
        <v>17</v>
      </c>
      <c r="R10" s="93">
        <v>18</v>
      </c>
      <c r="S10" s="93">
        <v>19</v>
      </c>
      <c r="T10" s="93">
        <v>20</v>
      </c>
      <c r="U10" s="93">
        <v>21</v>
      </c>
      <c r="V10" s="93">
        <v>22</v>
      </c>
      <c r="W10" s="93">
        <v>23</v>
      </c>
      <c r="X10" s="93">
        <v>24</v>
      </c>
      <c r="Y10" s="93">
        <v>25</v>
      </c>
    </row>
    <row r="11" spans="1:25" ht="45" customHeight="1">
      <c r="A11" s="95">
        <v>1</v>
      </c>
      <c r="B11" s="96" t="s">
        <v>147</v>
      </c>
      <c r="C11" s="98">
        <v>3450000</v>
      </c>
      <c r="D11" s="97">
        <v>0</v>
      </c>
      <c r="E11" s="97">
        <v>0</v>
      </c>
      <c r="F11" s="97">
        <v>0</v>
      </c>
      <c r="G11" s="99">
        <f>SUM(C11:F11)-D11</f>
        <v>3450000</v>
      </c>
      <c r="H11" s="98">
        <v>0</v>
      </c>
      <c r="I11" s="97">
        <v>41533.96</v>
      </c>
      <c r="J11" s="97">
        <v>0</v>
      </c>
      <c r="K11" s="97">
        <v>0</v>
      </c>
      <c r="L11" s="99">
        <f>SUM(I11:K11)</f>
        <v>41533.96</v>
      </c>
      <c r="M11" s="97">
        <v>3450000</v>
      </c>
      <c r="N11" s="97">
        <v>0</v>
      </c>
      <c r="O11" s="97">
        <v>41533.96</v>
      </c>
      <c r="P11" s="97">
        <v>0</v>
      </c>
      <c r="Q11" s="97">
        <v>0</v>
      </c>
      <c r="R11" s="97">
        <f>SUM(M11:Q11)</f>
        <v>3491533.96</v>
      </c>
      <c r="S11" s="97">
        <v>0</v>
      </c>
      <c r="T11" s="98">
        <f>+C11+H11-M11-S11</f>
        <v>0</v>
      </c>
      <c r="U11" s="97">
        <v>0</v>
      </c>
      <c r="V11" s="98">
        <f>+E11+I11-O11</f>
        <v>0</v>
      </c>
      <c r="W11" s="97">
        <v>0</v>
      </c>
      <c r="X11" s="97">
        <v>0</v>
      </c>
      <c r="Y11" s="98">
        <f>SUM(T11:X11)</f>
        <v>0</v>
      </c>
    </row>
    <row r="12" spans="1:25" ht="27.75" customHeight="1">
      <c r="A12" s="95">
        <v>2</v>
      </c>
      <c r="B12" s="96" t="s">
        <v>148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</row>
    <row r="13" spans="1:25" ht="90" customHeight="1">
      <c r="A13" s="95">
        <v>3</v>
      </c>
      <c r="B13" s="96" t="s">
        <v>149</v>
      </c>
      <c r="C13" s="98">
        <f>4424016+14000000</f>
        <v>18424016</v>
      </c>
      <c r="D13" s="98">
        <v>1437630</v>
      </c>
      <c r="E13" s="99">
        <f>90060.21+3068.49</f>
        <v>93128.70000000001</v>
      </c>
      <c r="F13" s="99">
        <v>0</v>
      </c>
      <c r="G13" s="99">
        <f>SUM(C13:F13)-D13</f>
        <v>18517144.7</v>
      </c>
      <c r="H13" s="99">
        <v>0</v>
      </c>
      <c r="I13" s="99">
        <f>116844.55-93128.7+22185.79+23715.85+22884.7+23487.43+22518.03</f>
        <v>138507.65</v>
      </c>
      <c r="J13" s="99">
        <v>0</v>
      </c>
      <c r="K13" s="99">
        <f>23506.86+5367.15+10.12</f>
        <v>28884.13</v>
      </c>
      <c r="L13" s="99">
        <f>SUM(I13:K13)-J13</f>
        <v>167391.78</v>
      </c>
      <c r="M13" s="99">
        <f>718815+718815+7712+110000+110000+110000</f>
        <v>1775342</v>
      </c>
      <c r="N13" s="99">
        <v>0</v>
      </c>
      <c r="O13" s="99">
        <f>139030.34+23715.85+22884.7+23487.43</f>
        <v>209118.32</v>
      </c>
      <c r="P13" s="99">
        <v>0</v>
      </c>
      <c r="Q13" s="99">
        <f>23506.86+5367.15+10.12</f>
        <v>28884.13</v>
      </c>
      <c r="R13" s="99">
        <f>SUM(M13:Q13)-N13-P13</f>
        <v>2013344.45</v>
      </c>
      <c r="S13" s="99">
        <v>0</v>
      </c>
      <c r="T13" s="98">
        <f>+C13+H13-M13-S13</f>
        <v>16648674</v>
      </c>
      <c r="U13" s="98">
        <v>0</v>
      </c>
      <c r="V13" s="98">
        <f>+E13+I13-O13</f>
        <v>22518.03</v>
      </c>
      <c r="W13" s="99">
        <v>0</v>
      </c>
      <c r="X13" s="98">
        <f>+F13+K13-Q13</f>
        <v>0</v>
      </c>
      <c r="Y13" s="99">
        <f>SUM(T13:X13)-U13-W13</f>
        <v>16671192.03</v>
      </c>
    </row>
    <row r="14" spans="1:25" ht="27" customHeight="1">
      <c r="A14" s="95">
        <v>4</v>
      </c>
      <c r="B14" s="96" t="s">
        <v>158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100">
        <f>SUM(M14:Q14)-N14-P14</f>
        <v>0</v>
      </c>
      <c r="S14" s="98">
        <v>0</v>
      </c>
      <c r="T14" s="98">
        <v>0</v>
      </c>
      <c r="U14" s="98">
        <f>+D14-N14-S14</f>
        <v>0</v>
      </c>
      <c r="V14" s="98">
        <v>0</v>
      </c>
      <c r="W14" s="98">
        <v>0</v>
      </c>
      <c r="X14" s="98">
        <v>0</v>
      </c>
      <c r="Y14" s="100">
        <f>SUM(T14:X14)-U14-W14</f>
        <v>0</v>
      </c>
    </row>
    <row r="15" spans="1:25" ht="24.75" customHeight="1">
      <c r="A15" s="101"/>
      <c r="B15" s="102" t="s">
        <v>43</v>
      </c>
      <c r="C15" s="98">
        <f>SUM(C11:C14)</f>
        <v>21874016</v>
      </c>
      <c r="D15" s="98">
        <f aca="true" t="shared" si="0" ref="D15:Y15">SUM(D11:D14)</f>
        <v>1437630</v>
      </c>
      <c r="E15" s="98">
        <f t="shared" si="0"/>
        <v>93128.70000000001</v>
      </c>
      <c r="F15" s="98">
        <f t="shared" si="0"/>
        <v>0</v>
      </c>
      <c r="G15" s="98">
        <f t="shared" si="0"/>
        <v>21967144.7</v>
      </c>
      <c r="H15" s="98">
        <f>SUM(H11:H14)</f>
        <v>0</v>
      </c>
      <c r="I15" s="98">
        <f>SUM(I11:I14)</f>
        <v>180041.61</v>
      </c>
      <c r="J15" s="98">
        <f>SUM(J11:J14)</f>
        <v>0</v>
      </c>
      <c r="K15" s="98">
        <f>SUM(K11:K14)</f>
        <v>28884.13</v>
      </c>
      <c r="L15" s="98">
        <f>SUM(L11:L14)</f>
        <v>208925.74</v>
      </c>
      <c r="M15" s="98">
        <f t="shared" si="0"/>
        <v>5225342</v>
      </c>
      <c r="N15" s="98">
        <f t="shared" si="0"/>
        <v>0</v>
      </c>
      <c r="O15" s="98">
        <f t="shared" si="0"/>
        <v>250652.28</v>
      </c>
      <c r="P15" s="98">
        <f t="shared" si="0"/>
        <v>0</v>
      </c>
      <c r="Q15" s="98">
        <f t="shared" si="0"/>
        <v>28884.13</v>
      </c>
      <c r="R15" s="98">
        <f t="shared" si="0"/>
        <v>5504878.41</v>
      </c>
      <c r="S15" s="98">
        <f t="shared" si="0"/>
        <v>0</v>
      </c>
      <c r="T15" s="98">
        <f t="shared" si="0"/>
        <v>16648674</v>
      </c>
      <c r="U15" s="98">
        <f t="shared" si="0"/>
        <v>0</v>
      </c>
      <c r="V15" s="98">
        <f t="shared" si="0"/>
        <v>22518.03</v>
      </c>
      <c r="W15" s="98">
        <f t="shared" si="0"/>
        <v>0</v>
      </c>
      <c r="X15" s="98">
        <f t="shared" si="0"/>
        <v>0</v>
      </c>
      <c r="Y15" s="98">
        <f t="shared" si="0"/>
        <v>16671192.03</v>
      </c>
    </row>
    <row r="16" spans="2:17" ht="15">
      <c r="B16" s="85"/>
      <c r="C16" s="86"/>
      <c r="Q16" s="127"/>
    </row>
    <row r="17" spans="2:3" ht="15">
      <c r="B17" s="85"/>
      <c r="C17" s="86"/>
    </row>
    <row r="18" ht="15">
      <c r="B18" s="87"/>
    </row>
    <row r="19" spans="2:13" ht="15">
      <c r="B19" s="69" t="s">
        <v>165</v>
      </c>
      <c r="M19" s="88" t="s">
        <v>35</v>
      </c>
    </row>
    <row r="20" ht="15">
      <c r="B20" s="69" t="s">
        <v>84</v>
      </c>
    </row>
    <row r="23" ht="15">
      <c r="B23" s="89" t="s">
        <v>62</v>
      </c>
    </row>
    <row r="24" ht="15">
      <c r="B24" s="90" t="s">
        <v>208</v>
      </c>
    </row>
  </sheetData>
  <sheetProtection/>
  <mergeCells count="8">
    <mergeCell ref="T8:Y8"/>
    <mergeCell ref="A8:A9"/>
    <mergeCell ref="I8:L8"/>
    <mergeCell ref="H8:H9"/>
    <mergeCell ref="M8:R8"/>
    <mergeCell ref="S8:S9"/>
    <mergeCell ref="B8:B9"/>
    <mergeCell ref="C8:G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120" verticalDpi="12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Неизвестный пользователь</dc:creator>
  <cp:keywords/>
  <dc:description/>
  <cp:lastModifiedBy>user3</cp:lastModifiedBy>
  <cp:lastPrinted>2012-07-03T10:26:56Z</cp:lastPrinted>
  <dcterms:created xsi:type="dcterms:W3CDTF">2002-01-03T23:53:03Z</dcterms:created>
  <dcterms:modified xsi:type="dcterms:W3CDTF">2012-12-07T01:34:04Z</dcterms:modified>
  <cp:category/>
  <cp:version/>
  <cp:contentType/>
  <cp:contentStatus/>
</cp:coreProperties>
</file>